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8460" windowHeight="3990" tabRatio="437" activeTab="0"/>
  </bookViews>
  <sheets>
    <sheet name="BSheet" sheetId="1" r:id="rId1"/>
    <sheet name="P&amp;L" sheetId="2" r:id="rId2"/>
    <sheet name="Equity" sheetId="3" r:id="rId3"/>
    <sheet name="Cash Flow" sheetId="4" r:id="rId4"/>
    <sheet name="Notes" sheetId="5" r:id="rId5"/>
  </sheets>
  <externalReferences>
    <externalReference r:id="rId8"/>
    <externalReference r:id="rId9"/>
  </externalReferences>
  <definedNames>
    <definedName name="GRP">'[1]GBS'!#REF!</definedName>
    <definedName name="NOTE2">#REF!</definedName>
    <definedName name="_xlnm.Print_Area" localSheetId="0">'BSheet'!$A$1:$G$75</definedName>
    <definedName name="_xlnm.Print_Area" localSheetId="3">'Cash Flow'!$A$1:$E$69</definedName>
    <definedName name="_xlnm.Print_Area" localSheetId="2">'Equity'!$A$1:$K$60</definedName>
    <definedName name="_xlnm.Print_Area" localSheetId="4">'Notes'!$A$1:$M$372</definedName>
    <definedName name="_xlnm.Print_Area" localSheetId="1">'P&amp;L'!$A$1:$G$48</definedName>
    <definedName name="Print_Area_MI">#REF!</definedName>
    <definedName name="Print_Titles_MI">#REF!</definedName>
  </definedNames>
  <calcPr fullCalcOnLoad="1"/>
</workbook>
</file>

<file path=xl/sharedStrings.xml><?xml version="1.0" encoding="utf-8"?>
<sst xmlns="http://schemas.openxmlformats.org/spreadsheetml/2006/main" count="466" uniqueCount="358">
  <si>
    <t>RM'000</t>
  </si>
  <si>
    <t>AS AT</t>
  </si>
  <si>
    <t>Reserves</t>
  </si>
  <si>
    <t>PARAMOUNT CORPORATION BERHAD</t>
  </si>
  <si>
    <t>Cash and bank balances</t>
  </si>
  <si>
    <t>Property, plant and equipment</t>
  </si>
  <si>
    <t>Inventories</t>
  </si>
  <si>
    <t>Trade receivables</t>
  </si>
  <si>
    <t>Other receivables</t>
  </si>
  <si>
    <t>Trade payables</t>
  </si>
  <si>
    <t>Other payables</t>
  </si>
  <si>
    <t>Share capital</t>
  </si>
  <si>
    <t>Minority interests</t>
  </si>
  <si>
    <t>Fixed deposits</t>
  </si>
  <si>
    <t>Distributable</t>
  </si>
  <si>
    <t>Share</t>
  </si>
  <si>
    <t>Revaluation</t>
  </si>
  <si>
    <t>Translation</t>
  </si>
  <si>
    <t>Retained</t>
  </si>
  <si>
    <t>Capital</t>
  </si>
  <si>
    <t>Premium</t>
  </si>
  <si>
    <t>Reserve</t>
  </si>
  <si>
    <t>Total</t>
  </si>
  <si>
    <t>Interest income</t>
  </si>
  <si>
    <t>Taxes paid</t>
  </si>
  <si>
    <t>Retirement benefits paid</t>
  </si>
  <si>
    <t>Interest paid</t>
  </si>
  <si>
    <t>Interest received</t>
  </si>
  <si>
    <t>Purchase of property, plant and equipment</t>
  </si>
  <si>
    <t>Proceeds from issuance of shares</t>
  </si>
  <si>
    <t>Cash and cash equivalents comprise:</t>
  </si>
  <si>
    <t>Bank overdrafts</t>
  </si>
  <si>
    <t>Operating profit</t>
  </si>
  <si>
    <t>Revenue</t>
  </si>
  <si>
    <t>Interest expense</t>
  </si>
  <si>
    <t>Tax expense</t>
  </si>
  <si>
    <t>CONDENSED CONSOLIDATED BALANCE SHEET</t>
  </si>
  <si>
    <t>CONDENSED CONSOLIDATED CASH FLOW STATEMENT</t>
  </si>
  <si>
    <t>Other investments</t>
  </si>
  <si>
    <t>Tax payable</t>
  </si>
  <si>
    <t>Shareholders' equity</t>
  </si>
  <si>
    <t>Deferred tax liabilities</t>
  </si>
  <si>
    <t>NON-CURRENT ASSETS</t>
  </si>
  <si>
    <t>CURRENT ASSETS</t>
  </si>
  <si>
    <t>CURRENT LIABILITIES</t>
  </si>
  <si>
    <t>Dividend Paid</t>
  </si>
  <si>
    <t>3 Months Ended</t>
  </si>
  <si>
    <t>Profits</t>
  </si>
  <si>
    <t>Long term payables</t>
  </si>
  <si>
    <t>31/12/2003</t>
  </si>
  <si>
    <t>The Condensed Consolidated Balance Sheet should be read in conjunction with the Annual Financial Report for the Year Ended 31 December 2003.</t>
  </si>
  <si>
    <t>Dividend Paid to minority interests</t>
  </si>
  <si>
    <t>Tax recoverable</t>
  </si>
  <si>
    <t>EFFECTS OF EXCHANGE RATE CHANGES</t>
  </si>
  <si>
    <t>Proceeds from disposal of property, plant and equipment</t>
  </si>
  <si>
    <t>Dividend received from an associated company</t>
  </si>
  <si>
    <t>Borrowings</t>
  </si>
  <si>
    <t>Property development costs</t>
  </si>
  <si>
    <t>Land held for property development</t>
  </si>
  <si>
    <t>Deferred tax assets</t>
  </si>
  <si>
    <t>Provision for retirement benefits</t>
  </si>
  <si>
    <t>As at 1 January 2005</t>
  </si>
  <si>
    <t>CONDENSED CONSOLIDATED INCOME STATEMENT</t>
  </si>
  <si>
    <t>CONDENSED CONSOLIDATED STATEMENT OF CHANGES IN EQUITY</t>
  </si>
  <si>
    <t>CASH FLOWS FROM OPERATING ACTIVITIES</t>
  </si>
  <si>
    <t>CASH FLOWS FROM INVESTING ACTIVITIES</t>
  </si>
  <si>
    <t>Investments in associates</t>
  </si>
  <si>
    <t>Dividend paid</t>
  </si>
  <si>
    <t>31/12/2005</t>
  </si>
  <si>
    <t>Cash generated from operations</t>
  </si>
  <si>
    <t>Net assets per share (RM)</t>
  </si>
  <si>
    <t>The Condensed Consolidated Balance Sheet should be read in conjunction with the Annual Financial Report for the Year Ended 31 December 2005.</t>
  </si>
  <si>
    <t>The Condensed Consolidated Statement of Changes in Equity should be read in conjunction with the Annual Financial Report for the Year Ended 31 December 2005.</t>
  </si>
  <si>
    <t>As at 1 January 2006</t>
  </si>
  <si>
    <t>TOTAL ASSETS</t>
  </si>
  <si>
    <t>EQUITY AND LIABILITIES</t>
  </si>
  <si>
    <t>Total equity</t>
  </si>
  <si>
    <t>NON-CURRENT LIABILITIES</t>
  </si>
  <si>
    <t>Total liabilities</t>
  </si>
  <si>
    <t>TOTAL EQUITY AND LIABILITIES</t>
  </si>
  <si>
    <t>Profit before tax</t>
  </si>
  <si>
    <t>Attributable to:</t>
  </si>
  <si>
    <t>Minority interest</t>
  </si>
  <si>
    <t>Minority</t>
  </si>
  <si>
    <t>Interest</t>
  </si>
  <si>
    <t>Equity</t>
  </si>
  <si>
    <t>&lt;-----------------------Attributable to Equity Holders of the Company--------------------&gt;</t>
  </si>
  <si>
    <t>Equity holders of the Company</t>
  </si>
  <si>
    <t>Assets held for sale</t>
  </si>
  <si>
    <t xml:space="preserve">Profit for the period </t>
  </si>
  <si>
    <t xml:space="preserve"> to equity holders of the Company (sen):</t>
  </si>
  <si>
    <t>As previously stated</t>
  </si>
  <si>
    <t>Prior year adjustment - effect of adopting</t>
  </si>
  <si>
    <t xml:space="preserve">   FRS 2</t>
  </si>
  <si>
    <t>&lt; -------------- Non Distributable -------------- &gt;</t>
  </si>
  <si>
    <t>As at 1 January 2006 (restated)</t>
  </si>
  <si>
    <t>Share based payment under ESOS</t>
  </si>
  <si>
    <t>Net cash used in investing activities</t>
  </si>
  <si>
    <t>NET INCREASE/(DECREASE) IN CASH AND CASH EQUIVALENTS</t>
  </si>
  <si>
    <t>CASH AND CASH EQUIVALENTS AT BEGINNING OF PERIOD</t>
  </si>
  <si>
    <t>CASH AND CASH EQUIVALENTS AT END OF PERIOD</t>
  </si>
  <si>
    <t>Basic EPS</t>
  </si>
  <si>
    <t>Diluted EPS</t>
  </si>
  <si>
    <t>Earnings per share ("EPS") attributable</t>
  </si>
  <si>
    <t>Other</t>
  </si>
  <si>
    <t>Investment properties</t>
  </si>
  <si>
    <t>Prepaid lease payments</t>
  </si>
  <si>
    <t>As at</t>
  </si>
  <si>
    <t>(included within other reserves)</t>
  </si>
  <si>
    <t>1 January 2006</t>
  </si>
  <si>
    <t>A1.</t>
  </si>
  <si>
    <t xml:space="preserve">A2. </t>
  </si>
  <si>
    <t>Changes in accounting policies</t>
  </si>
  <si>
    <t>(a)</t>
  </si>
  <si>
    <t>(b)</t>
  </si>
  <si>
    <t>FRS 5: Non-current Assets Held for Sale and Discontinued Operations</t>
  </si>
  <si>
    <t>FRS 2: Share-based payment</t>
  </si>
  <si>
    <t>(c)</t>
  </si>
  <si>
    <t>FRS 101: Presentation of Financial Statements</t>
  </si>
  <si>
    <t>(d)</t>
  </si>
  <si>
    <t>(e)</t>
  </si>
  <si>
    <t>A3.</t>
  </si>
  <si>
    <t>Comparatives</t>
  </si>
  <si>
    <t>Previously</t>
  </si>
  <si>
    <t>stated</t>
  </si>
  <si>
    <t>FRS 2</t>
  </si>
  <si>
    <t>FRS 117</t>
  </si>
  <si>
    <t>FRS 140</t>
  </si>
  <si>
    <t>Restated</t>
  </si>
  <si>
    <t>At 31 December 2005</t>
  </si>
  <si>
    <t>Property, plant &amp; equipment</t>
  </si>
  <si>
    <t>A4.</t>
  </si>
  <si>
    <t>Audit report qualification</t>
  </si>
  <si>
    <t>A5.</t>
  </si>
  <si>
    <t>A6.</t>
  </si>
  <si>
    <t>Exceptional or unusual items</t>
  </si>
  <si>
    <t>A7.</t>
  </si>
  <si>
    <t>Changes in estimates of amounts reported previously</t>
  </si>
  <si>
    <t>&lt;-------------- Adjustments --------------&gt;</t>
  </si>
  <si>
    <t>A8.</t>
  </si>
  <si>
    <t>Debt and equity securities</t>
  </si>
  <si>
    <t>A9.</t>
  </si>
  <si>
    <t>Dividends paid</t>
  </si>
  <si>
    <t>A10.</t>
  </si>
  <si>
    <t>Profit/(loss) before tax</t>
  </si>
  <si>
    <t>2006</t>
  </si>
  <si>
    <t>2005</t>
  </si>
  <si>
    <t>A11.</t>
  </si>
  <si>
    <t>A12.</t>
  </si>
  <si>
    <t>Subsequent events</t>
  </si>
  <si>
    <t>A13.</t>
  </si>
  <si>
    <t>Changes in composition of the Group</t>
  </si>
  <si>
    <t>A14.</t>
  </si>
  <si>
    <t>Changes in contingent assets and contingent liabilities</t>
  </si>
  <si>
    <t>Carrying amount of revalued assets</t>
  </si>
  <si>
    <t>A15.</t>
  </si>
  <si>
    <t>Capital commitment</t>
  </si>
  <si>
    <t xml:space="preserve"> Property, plant and equipment</t>
  </si>
  <si>
    <t xml:space="preserve"> Leasing commitments</t>
  </si>
  <si>
    <t>Due within 12 months</t>
  </si>
  <si>
    <t>Due after 12 months</t>
  </si>
  <si>
    <t>A16.</t>
  </si>
  <si>
    <t>Capital expenditure</t>
  </si>
  <si>
    <t>Current</t>
  </si>
  <si>
    <t>Quarter</t>
  </si>
  <si>
    <t>Financial</t>
  </si>
  <si>
    <t>Year-to-date</t>
  </si>
  <si>
    <t xml:space="preserve"> Additions</t>
  </si>
  <si>
    <t>A17.</t>
  </si>
  <si>
    <t>Related party transactions</t>
  </si>
  <si>
    <t>B1.</t>
  </si>
  <si>
    <t>Performance review</t>
  </si>
  <si>
    <t>B2.</t>
  </si>
  <si>
    <t>B3.</t>
  </si>
  <si>
    <t>Commentary on prospects</t>
  </si>
  <si>
    <t>B4.</t>
  </si>
  <si>
    <t>Profit forecast or profit guarantee</t>
  </si>
  <si>
    <t>B5.</t>
  </si>
  <si>
    <t>Taxation</t>
  </si>
  <si>
    <t>B6.</t>
  </si>
  <si>
    <t>Sale of unquoted investments and/or properties</t>
  </si>
  <si>
    <t>B7.</t>
  </si>
  <si>
    <t>Quoted securities</t>
  </si>
  <si>
    <t>(i)</t>
  </si>
  <si>
    <t>(ii)</t>
  </si>
  <si>
    <t>B8.</t>
  </si>
  <si>
    <t>Corporate proposal</t>
  </si>
  <si>
    <t>(iii)</t>
  </si>
  <si>
    <t>B9.</t>
  </si>
  <si>
    <t>Borrowings and debts securities</t>
  </si>
  <si>
    <t>RMB'000</t>
  </si>
  <si>
    <t>Equivalent</t>
  </si>
  <si>
    <t>B10.</t>
  </si>
  <si>
    <t>Off balance sheet financial instruments</t>
  </si>
  <si>
    <t>B11.</t>
  </si>
  <si>
    <t>Changes in material litigation</t>
  </si>
  <si>
    <t>B12.</t>
  </si>
  <si>
    <t>Dividends payable</t>
  </si>
  <si>
    <t>B13.</t>
  </si>
  <si>
    <t>Earnings per share</t>
  </si>
  <si>
    <t>Basis of preparation</t>
  </si>
  <si>
    <t>Seasonal or cyclical factors</t>
  </si>
  <si>
    <t>Comparison with preceding quarter's results</t>
  </si>
  <si>
    <t>Secured</t>
  </si>
  <si>
    <t>Unsecured</t>
  </si>
  <si>
    <t>AS AT 30 JUNE 2006</t>
  </si>
  <si>
    <t>30/6/2006</t>
  </si>
  <si>
    <t>30 June</t>
  </si>
  <si>
    <t>6 Months Ended</t>
  </si>
  <si>
    <t>As at 30 June 2005</t>
  </si>
  <si>
    <t>As at 30 June 2006</t>
  </si>
  <si>
    <t>30 June 2006</t>
  </si>
  <si>
    <t>30 June 2005</t>
  </si>
  <si>
    <t>Exercise of option under ESOS</t>
  </si>
  <si>
    <t>CASH FLOWS FROM FINANCING ACTIVITIES</t>
  </si>
  <si>
    <t>Increase in land held for development</t>
  </si>
  <si>
    <t>Net cash generated from/ (used in) operating activities</t>
  </si>
  <si>
    <t xml:space="preserve">(iii) </t>
  </si>
  <si>
    <t>Share of profit of associated companies</t>
  </si>
  <si>
    <t>Net cash (used in)/ generated from financing activities</t>
  </si>
  <si>
    <t xml:space="preserve">(Repayment)/ drawdown of borrowings </t>
  </si>
  <si>
    <t>6 months ended</t>
  </si>
  <si>
    <t>3 months ended</t>
  </si>
  <si>
    <t>30/6/2005</t>
  </si>
  <si>
    <t>Interim Financial Report for the quarter ended 30 June 2006</t>
  </si>
  <si>
    <t>The figures have not been audited</t>
  </si>
  <si>
    <t>N/A</t>
  </si>
  <si>
    <t>The Condensed Consolidated Income Statements should be read in conjunction with the Annual Financial Report for the Year Ended 31 December 2005.</t>
  </si>
  <si>
    <t>FOR THE PERIOD ENDED 30 JUNE 2006</t>
  </si>
  <si>
    <t>Net profit for the period</t>
  </si>
  <si>
    <t>FRS 117: Leases</t>
  </si>
  <si>
    <t>FRS 140: Investment Property</t>
  </si>
  <si>
    <t>Segment reporting for the current financial year to date</t>
  </si>
  <si>
    <t>PART A – EXPLANATORY NOTES PURSUANT TO FINANCIAL REPORTING STANDARD (“FRS”) 134</t>
  </si>
  <si>
    <t>PART B – EXPLANATORY NOTES PURSUANT TO APPENDIX 9B OF THE LISTING REQUIREMENTS OF BURSA MALAYSIA SECURITIES BERHAD</t>
  </si>
  <si>
    <t>Proceeds from disposal of an investment property</t>
  </si>
  <si>
    <t>The Condensed Consolidated Cash Flow Statement should be read in conjunction with the Annual Financial Report for the Year Ended 31 December 2005.</t>
  </si>
  <si>
    <t>The interim financial statements are unaudited and have been prepared in accordance with the requirements of FRS 134 Interim Financial Reporting and paragraph 9.22 of the Listing Requirements of the Bursa Malaysia Securities Berhad.</t>
  </si>
  <si>
    <t>The interim financial statements should be read in conjunction with the audited financial statements of the Group for the financial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t>
  </si>
  <si>
    <t>The significant accounting policies adopted are consistent with those of the audited financial statements for the financial year ended 31 December 2005 except for the adoption of the following new/revised FRS’s that are effective for the financial period beginning 1 January 2006:</t>
  </si>
  <si>
    <t>FRS 2      Share-based Payment</t>
  </si>
  <si>
    <t>FRS 3      Business Combinations</t>
  </si>
  <si>
    <t>FRS 5      Non-current Assets Held for Sale and Discontinued Operations</t>
  </si>
  <si>
    <t>FRS 101  Presentation of Financial Statements</t>
  </si>
  <si>
    <t>FRS 102  Inventories</t>
  </si>
  <si>
    <t>FRS 108  Accounting Policies, Changes in Estimates and Errors</t>
  </si>
  <si>
    <t>FRS 110  Events after the Balance Sheet Date</t>
  </si>
  <si>
    <t>FRS 116  Property, Plant and Equipment</t>
  </si>
  <si>
    <t>FRS 121  The Effects of Changes in Foreign Exchange Rates</t>
  </si>
  <si>
    <t>FRS 127  Consolidated and Separate Financial Statements</t>
  </si>
  <si>
    <t>FRS 128  Investments in Associates</t>
  </si>
  <si>
    <t>FRS 132  Financial Instruments: Disclosure and Presentation</t>
  </si>
  <si>
    <t>FRS 133  Earnings Per Share</t>
  </si>
  <si>
    <t>FRS 136  Impairment of Assets</t>
  </si>
  <si>
    <t>FRS 140  Investment Property</t>
  </si>
  <si>
    <t>In addition to the above, the Group has opted for the early adoption of the revised FRS 117 on Leases for the financial period beginning 1 January 2006.</t>
  </si>
  <si>
    <t>The adoption of FRS’s 3, 102, 108, 110, 116, 121, 127, 128, 132, 133 and 136 does not have significant financial impact on the Group. The principal effects of the changes in accounting policies resulting from the adoption of the other new/revised FRS’s are discussed below:</t>
  </si>
  <si>
    <t>This FRS requires an entity to recognize share-based payment transactions in its financial statements, including transactions with employees or other parties to be settled in cash, other assets, or equity instrument of the Company.</t>
  </si>
  <si>
    <t>The Company operates an equity-settled, share based compensation plan for the employees of the Group, the Paramount Corporation Berhad’s Employee Share Options Scheme (“ESOS”). Prior to 1 January 2006, no compensation expense was recognized in profit or loss for share options granted. With the adoption of FRS 2, the compensation expense relating to share options is recognized in profit or loss over the vesting periods of the grants with a corresponding increase in equity. The total amount to be recognized as compensation expense is determined by reference to the fair value of the share options at the date of the grant and the number of share options to be vested by vesting date. The fair value of the share option is computed using a binomial model by a professional valuer. At every balance sheet date, the Group revises its estimates of the number of share options that are expected to vest by the vesting date. Any revision of this estimate is included in profit or loss and a corresponding adjustment to equity over the remaining vesting period.</t>
  </si>
  <si>
    <t>Under the transitional provisions of FRS 2, this FRS must be applied to share options that were granted after 31 December 2004 and had not yet vested on 1 January 2006. The application is retrospective and accordingly, the comparative amounts as at 31 December 2005 are restated and the opening balance of retained earnings as at 1 January 2006 has been adjusted. The financial impact to the Group arising from this change in accounting policy is as follows:</t>
  </si>
  <si>
    <t>Decrease in retained earnings</t>
  </si>
  <si>
    <t>Decrease in minority interest</t>
  </si>
  <si>
    <t>Increase in equity compensation reserve</t>
  </si>
  <si>
    <t>Decrease in profit for the period</t>
  </si>
  <si>
    <t>Comparatives which have been restated due to this change in accounting policy is disclosed in Note A3.</t>
  </si>
  <si>
    <t>The Group has applied FRS 5 prospectively in accordance with its transitional provisions, which has resulted in a change in accounting policy on the recognition of a freehold property as held for sale. Prior to 1 January 2006, under the previous FRS 116, the Group would have recognized the freehold property as property, plant and equipment. FRS 5 requires a non-current asset to be classified as held for sale when the criteria to be classified as held for sale have been met. The result of this change in accounting policy is that a non-current asset held for sale is recognized by the Group at the lower of carrying amount and fair value less costs to sell and has been disclosed as such on the face of the balance sheet.</t>
  </si>
  <si>
    <t>An item is classified as held for sale if its carrying amount will be recovered principally through a sale transaction rather than through continuing use.</t>
  </si>
  <si>
    <t>The adoption of the revised FRS 101 has affected the presentation of minority interest, share of net after-tax results of associates and other disclosures. In the consolidated balance sheet, minority interests are now presented within total equity. In the consolidated income statement, minority interests are presented as an allocation of the total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t>
  </si>
  <si>
    <t>The current period’s presentation of the Group’s financial statements is based on the revised requirements of FRS 101, with the comparatives restated to conform with the current period’s presentation.</t>
  </si>
  <si>
    <t>The adoption of the revised FRS 117 has resulted in a retrospective change in the accounting policy relating to the classification of leasehold land. The up-front payments made for the leasehold land represent prepaid lease payments and are amortized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January 2006, leasehold land was classified as property, plant and equipment and was stated at cost less accumulated depreciation and impairment losses.</t>
  </si>
  <si>
    <t>The reclassification of leasehold land as prepaid lease payments has been accounted for retrospectively and as disclosed in Note A3, certain comparative amounts as at 31 December 2005 have been restated.</t>
  </si>
  <si>
    <t>As a result of the adoption of FRS 140, certain properties of the Group which are held for rental to external parties have been reclassified to investment properties. Investment properties are stated at cost less accumulated depreciation and impairment losses.</t>
  </si>
  <si>
    <t>The reclassification of certain properties previously recognized as property, plant and equipment to investment properties has been accounted for retrospectively and as disclosed in Note A3, certain comparative amounts as at 31 December 2005 have been restated.</t>
  </si>
  <si>
    <t xml:space="preserve">The following comparative amounts have been restated due to the adoption of new FRS’s:
</t>
  </si>
  <si>
    <t xml:space="preserve">The audit report for the financial year ended 31 December 2005 was not subject to any qualification.
</t>
  </si>
  <si>
    <t>The operations of the Group were not materially affected by any factor of a seasonal or cyclical nature.</t>
  </si>
  <si>
    <t>There were no items of an exceptional or unusual nature that have affected the assets, liabilities, equity, net income or cash flows of the Group during the current quarter and financial year to date.</t>
  </si>
  <si>
    <t>There were no significant changes in estimates in prior periods that have materially affected the current quarter and financial year to date results.</t>
  </si>
  <si>
    <t>Save as disclosed below, there were no other issuance, cancellation, repurchases, resale and repayments of debt and equity securities.</t>
  </si>
  <si>
    <t>Issuance of shares</t>
  </si>
  <si>
    <t>During the current quarter, the Company increased its issued and paid-up capital from RM103,578,949 to RM103,882,949,via an issuance of 304,000 new ordinary shares of RM1 each pursuant to the exercise of options granted under the Employees' Share Option Scheme at the option price of RM2.01 each.</t>
  </si>
  <si>
    <t>There were no dividends paid during the current quarter and financial year to date.</t>
  </si>
  <si>
    <t>Analysis by Business Segment</t>
  </si>
  <si>
    <t>Property investment</t>
  </si>
  <si>
    <t>Property development</t>
  </si>
  <si>
    <t>Education</t>
  </si>
  <si>
    <t>Construction</t>
  </si>
  <si>
    <t>Investment &amp; others</t>
  </si>
  <si>
    <t>Inter-segment elimination</t>
  </si>
  <si>
    <t>The valuations of property, plant and equipment and investment properties have been brought forward without amendments from the financial statements for the financial year ended 31 December 2005.</t>
  </si>
  <si>
    <t>There were no material events subsequent to the end of the current quarter.</t>
  </si>
  <si>
    <t>There were no changes in the composition of the Group during the current quarter and financial year to date.</t>
  </si>
  <si>
    <t>There were no contingent assets or contingent liabilities of the Group since the last annual balance sheet date.</t>
  </si>
  <si>
    <t>The amount of commitments for the purchase of property, plant and equipment not provided for in the interim financial statements as at 30 June 2006 were as follows:</t>
  </si>
  <si>
    <t>The major additions and disposals to the property, plant and equipment during the current quarter and financial year to date were as follows:</t>
  </si>
  <si>
    <t>Purchase of computers and peripherals from ECS K U Sdn Bhd and its subsidiaries, a group of companies in which Dato’ Teo Chiang Quan, a director of the Company, has substantial interests</t>
  </si>
  <si>
    <t>Consultancy fees charged by Tarrenz, Inc, a wholly owned corporation of Dr. Brian Shoy Teng To, who was a director within the preceding 12 months of the date on which the terms of the transactions were agreed upon</t>
  </si>
  <si>
    <t>Insurance premiums charged by Jerneh Insurance Berhad, an associated company</t>
  </si>
  <si>
    <t>Rental charges paid to Damansara Uptown One Sdn Bhd, a company in which a brother of Dato’ Teo Chiang Quan, has substantial interest</t>
  </si>
  <si>
    <t>Security services rendered by Strong Legacy Sdn Bhd, a company in which a brother of Dato’ Teo Chiang Quan and Dato’ Md. Taib bin Abdul Hamid, also a director of the Company, have substantial interest</t>
  </si>
  <si>
    <t>The directors are of the opinion that all the above transactions have been entered into in the normal course of business and have been established on terms and conditions that are not materially different from those obtainable in transactions with unrelated parties.</t>
  </si>
  <si>
    <t>The Group’s revenue for the current quarter decreased by 22.0% to RM99.0 million from RM127.0 million recorded in the corresponding quarter last year. This decrease was mainly due to lower revenue registered by the property development and construction divisions.</t>
  </si>
  <si>
    <t>The Group’s profit before taxation("PBT") for the current quarter decreased by 22.0% to RM17.7 million from RM22.7 million earned in the corresponding quarter last year. The lower PBT was mainly due to lower revenue registered by the property development and construction divisions.</t>
  </si>
  <si>
    <t>The Group's revenue for the six months ended 30 June 2006 decreased marginally by 5.0% to RM211.4 million from RM222.5 million registered in the corresponding period last year due to the same reasons as mentioned above.</t>
  </si>
  <si>
    <t>PBT decreased by 3.8% to RM37.8 million from RM39.3 million earned in the corresponding period last year mainly due to lower profits recorded by the property development and construction divisions albeit offset by the higher profits recorded by the education division.</t>
  </si>
  <si>
    <t>The Group’s profit before taxation for the current quarter was lower at RM17.7 million compared with RM20.1 million in the preceding quarter. The decrease was mainly due to lower revenue registered by the property development and construction divisions.</t>
  </si>
  <si>
    <t>The property division is expected to register lower revenue and profits for the current financial year as compared to last year.</t>
  </si>
  <si>
    <t>The education division is expected to perform better for the current financial year as compared to last year.</t>
  </si>
  <si>
    <t>Overall, the Board expects the Group's performance for 2006 to be lower than that of 2005.</t>
  </si>
  <si>
    <t>The taxation charge included the following:</t>
  </si>
  <si>
    <t>Deferred tax</t>
  </si>
  <si>
    <t>Associated company</t>
  </si>
  <si>
    <t>Current year provision</t>
  </si>
  <si>
    <t>The disclosure requirements for explanatory notes for the variance of actual profit after tax and minority interest and shortfall in profit guarantee are not applicable.</t>
  </si>
  <si>
    <t>The effective tax rates for the periods presented above were higher than the statutory income tax rate in Malaysia due to losses of certain subsidiaries that were not available for set off against taxable profits of other subsidiaries and certain expenses which were not deductible for tax purposes.</t>
  </si>
  <si>
    <t>There were no sales of unquoted investments and properties for the current quarter and financial year to date.</t>
  </si>
  <si>
    <t>There were no purchases and disposals of quoted securities by the Group for the current   quarter and financial year to date.</t>
  </si>
  <si>
    <t>There were no investments in quoted securities as at 30 June 2006.</t>
  </si>
  <si>
    <t xml:space="preserve">On 31 March 2006, Wangsa Merdu Sdn Bhd (“WMSB”), a wholly owned subsidiary of the Company, entered into a conditional Sale and Purchase Agreement (“SPA”) with HKH Holdings Sdn Bhd (“HKH”), a wholly owned subsidiary of Keck Seng (Malaysia) Berhad, for the disposal by WMSB of its property comprising the following: </t>
  </si>
  <si>
    <t xml:space="preserve">The freehold land held under Geran 11432, Lot 126 Seksyen 57, Bandar Kuala Lumpur, Wilayah Persekutuan with a title land area of 3,738.11 square metres; </t>
  </si>
  <si>
    <t xml:space="preserve">A block of 23-storey building accommodating 72 units of three bedroom luxury apartments and 4 units of duplex penthouses together with all fixtures, fittings and furnishings; and </t>
  </si>
  <si>
    <t>An annexed 3-storey car park/facilities building accommodating 108 car bays, a tennis court, swimming pool, spa pool and barbecue area;</t>
  </si>
  <si>
    <t xml:space="preserve">known as Regency Tower (“the Property”) to HKH for a total cash consideration of RM62.5 million.
</t>
  </si>
  <si>
    <t>The approvals from Foreign Investment Committee and the State Authority were obtained respectively on 26 April 2006 and 12 June 2006. The proposal was deemed completed with the receipt of the balance sale price on 11 July 2006.</t>
  </si>
  <si>
    <t>On 23 June 2006, the Company through its wholly-owned subsidiary, Paramount Property (Utara) Sdn Bhd (“PPU”), entered into a conditional sale and purchase agreement with Ideal Appraisal Sdn Bhd, a subsidiary of Sharikat Permodalan Kebangsaan Berhad for the acquisition of fifteen contiguous pieces of freehold land measuring in total area approximately 576.18877 acres, all located in the Mukim of Sungai Petani, Bandar Amanjaya, Daerah Kuala Muda, Negeri Kedah Darul Aman for a total cash consideration of RM38,905,055.52.</t>
  </si>
  <si>
    <t>The proposed acquisition is subject to the fulfillment of the following conditions precedent:</t>
  </si>
  <si>
    <t xml:space="preserve">The approval of the Foreign Investment Committee; </t>
  </si>
  <si>
    <t>The approval of the Estate Land Board; and</t>
  </si>
  <si>
    <t>Any other approvals required to be procured by law, rules or regulations, or the authorities with respect to the proposed acquisition.</t>
  </si>
  <si>
    <t>Short-term borrowings</t>
  </si>
  <si>
    <t>Revolving credit</t>
  </si>
  <si>
    <t>Bankers' acceptances</t>
  </si>
  <si>
    <t>Current portion of long term loan</t>
  </si>
  <si>
    <t>Hire purchase payables</t>
  </si>
  <si>
    <t>Long-term borrowings</t>
  </si>
  <si>
    <t>Term loans</t>
  </si>
  <si>
    <t>The borrowings are all denominated in Ringgit Malaysia except for the following which is denominated in foreign currency:</t>
  </si>
  <si>
    <t>Chinese Renminbi ("RMB")</t>
  </si>
  <si>
    <t>There were no financial instruments with off balance sheet risk as at 15 August 2006.</t>
  </si>
  <si>
    <t>Berkeley Sdn Bhd (“BSB”), a wholly owned subsidiary, had appealed against the decision of the High Court dismissing BSB’s claim against Consolidated Plantations Bhd (“CPB”), inter alia, for RM34,152,136.00 arising from CPB’s breach of a contract dated 5 September 1973 with respect to the purchase from CPB of a portion of land held under Lot 11811 (Lot 3903) Grant 23893, Mukim Bukit Raja, Kelang, Selangor. The Court of Appeal has yet to set the date for hearing for the above case.</t>
  </si>
  <si>
    <t>BSB’s claim and appeal will not have any adverse material effect on the financial position of the Group.</t>
  </si>
  <si>
    <t>As at 15 August 2006, there were no changes in material litigation, including the status of pending litigation since the last annual balance sheet date of 31 December 2005.</t>
  </si>
  <si>
    <t>The Board of Directors has declared an interim dividend of 5.50 sen per share, less tax at 28%, (2005: 5.50 sen per share, less tax at 28% and a special dividend of 2.50 sen per share, less tax at 28%) in respect of the financial year ending 31 December 2006 which will be paid on 27 October 2006 to shareholders whose names appear on the Record of Depositors on 13 October 2006.</t>
  </si>
  <si>
    <t>shares transferred into the Depositor's Securities Account before 4.00 p.m. on 13 October 2006 in respect of ordinary transfers.</t>
  </si>
  <si>
    <t>shares bought on Bursa Malaysia Securities Berhad on a cum entitlement basis according to the rules of Bursa Malaysia Securities Berhad.</t>
  </si>
  <si>
    <t>The total dividend for the current financial year to date is 5.50 sen per share less tax at 28%.</t>
  </si>
  <si>
    <t xml:space="preserve">Basic EPS is calculated by dividing the profit for the period attributable to ordinary equity holders of the Company by the weighted average number of ordinary shares in issue during the period. </t>
  </si>
  <si>
    <t>Profit for the period (RM'000)</t>
  </si>
  <si>
    <t xml:space="preserve">Weighted average number </t>
  </si>
  <si>
    <t>Basic EPS (sen)</t>
  </si>
  <si>
    <t xml:space="preserve">  of ordinary shares ('000)</t>
  </si>
  <si>
    <t>For the purpose of calculating diluted EPS, the weighted average number of ordinary shares in issue during the quarter and financial year to date have been adjusted for the dilutive effects of all potential ordinary shares, i.e. share options granted to employees.</t>
  </si>
  <si>
    <t>Effect of dilution ('000)</t>
  </si>
  <si>
    <t xml:space="preserve">Adjusted weighted average </t>
  </si>
  <si>
    <t xml:space="preserve">  number of ordinary shares</t>
  </si>
  <si>
    <t xml:space="preserve">  in issue and issuable ('000)</t>
  </si>
  <si>
    <t>Diluted EPS (sen)</t>
  </si>
  <si>
    <t>The Group's borrowings and debts securities as at 30 June 2006 were as follows: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</si>
</sst>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_(* #,##0.000_);_(* \(#,##0.000\);_(* &quot;-&quot;??_);_(@_)"/>
    <numFmt numFmtId="166" formatCode="_(* #,##0.0_);_(* \(#,##0.0\);_(* &quot;-&quot;??_);_(@_)"/>
    <numFmt numFmtId="167" formatCode="_(* #,##0_);_(* \(#,##0\);_(* &quot;-&quot;??_);_(@_)"/>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0%\)"/>
    <numFmt numFmtId="178" formatCode="\(0.00%\)"/>
    <numFmt numFmtId="179" formatCode="\-\(0.00%\)"/>
    <numFmt numFmtId="180" formatCode="#,##0.0"/>
    <numFmt numFmtId="181" formatCode="0.00%\ \(0.00%\)"/>
    <numFmt numFmtId="182" formatCode="#,##0.00;\(#,##0.00\)"/>
    <numFmt numFmtId="183" formatCode="\ \(0.00%\)"/>
    <numFmt numFmtId="184" formatCode="\(#,##0\)"/>
    <numFmt numFmtId="185" formatCode="\(#,##0.0\)"/>
    <numFmt numFmtId="186" formatCode="0."/>
    <numFmt numFmtId="187" formatCode="#,##0\ ;\(#,##0\)"/>
    <numFmt numFmtId="188" formatCode="0.0%\ ;\(0.0%\)"/>
    <numFmt numFmtId="189" formatCode="0.0\c\ ;\(0.00\c\)"/>
    <numFmt numFmtId="190" formatCode="&quot;$&quot;#.##\ ;\(&quot;$&quot;#.##\)"/>
    <numFmt numFmtId="191" formatCode="0.0%\ ;\ \(0.0%\)"/>
    <numFmt numFmtId="192" formatCode="\+00\ ;\ \-00"/>
    <numFmt numFmtId="193" formatCode="\+0\ ;\ \-0"/>
    <numFmt numFmtId="194" formatCode="0.00%\ ;\(0.00%\)"/>
    <numFmt numFmtId="195" formatCode="0.000%\ ;\(0.000%\)"/>
    <numFmt numFmtId="196" formatCode="0.000"/>
    <numFmt numFmtId="197" formatCode="mmmm\ d\,\ yyyy"/>
    <numFmt numFmtId="198" formatCode="#,##0.000000000_);\(#,##0.000000000\)"/>
    <numFmt numFmtId="199" formatCode="#,##0.000_);[Red]\(#,##0.000\)"/>
    <numFmt numFmtId="200" formatCode="#,##0.0_);[Red]\(#,##0.0\)"/>
    <numFmt numFmtId="201" formatCode="#,##0.0000_);[Red]\(#,##0.0000\)"/>
    <numFmt numFmtId="202" formatCode="#,##0.00000_);[Red]\(#,##0.00000\)"/>
    <numFmt numFmtId="203" formatCode="&quot;Yes&quot;;&quot;Yes&quot;;&quot;No&quot;"/>
    <numFmt numFmtId="204" formatCode="&quot;True&quot;;&quot;True&quot;;&quot;False&quot;"/>
    <numFmt numFmtId="205" formatCode="&quot;On&quot;;&quot;On&quot;;&quot;Off&quot;"/>
    <numFmt numFmtId="206" formatCode="[$€-2]\ #,##0.00_);[Red]\([$€-2]\ #,##0.00\)"/>
    <numFmt numFmtId="207" formatCode="0.00_);[Red]\(0.00\)"/>
    <numFmt numFmtId="208" formatCode="0.0_);[Red]\(0.0\)"/>
    <numFmt numFmtId="209" formatCode="0_);[Red]\(0\)"/>
    <numFmt numFmtId="210" formatCode="[$-409]dddd\,\ mmmm\ dd\,\ yyyy"/>
    <numFmt numFmtId="211" formatCode="[$-409]d/mmm/yyyy;@"/>
  </numFmts>
  <fonts count="7">
    <font>
      <sz val="10"/>
      <name val="Arial"/>
      <family val="0"/>
    </font>
    <font>
      <b/>
      <sz val="10"/>
      <name val="Arial"/>
      <family val="2"/>
    </font>
    <font>
      <u val="single"/>
      <sz val="7.5"/>
      <color indexed="36"/>
      <name val="Courier"/>
      <family val="0"/>
    </font>
    <font>
      <b/>
      <u val="single"/>
      <sz val="12"/>
      <color indexed="12"/>
      <name val="Arial"/>
      <family val="2"/>
    </font>
    <font>
      <sz val="8"/>
      <name val="Arial"/>
      <family val="0"/>
    </font>
    <font>
      <sz val="10"/>
      <color indexed="10"/>
      <name val="Arial"/>
      <family val="0"/>
    </font>
    <font>
      <u val="single"/>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1" fillId="0" borderId="0" xfId="0" applyFont="1" applyAlignment="1">
      <alignment horizontal="center"/>
    </xf>
    <xf numFmtId="37" fontId="0" fillId="0" borderId="0" xfId="0" applyNumberFormat="1" applyAlignment="1">
      <alignment/>
    </xf>
    <xf numFmtId="0" fontId="1" fillId="0" borderId="0" xfId="0" applyFont="1" applyAlignment="1">
      <alignment/>
    </xf>
    <xf numFmtId="0" fontId="1" fillId="0" borderId="0" xfId="0" applyFont="1" applyAlignment="1" quotePrefix="1">
      <alignment horizontal="center"/>
    </xf>
    <xf numFmtId="37" fontId="1" fillId="0" borderId="0" xfId="0" applyNumberFormat="1" applyFont="1" applyAlignment="1">
      <alignment/>
    </xf>
    <xf numFmtId="0" fontId="1" fillId="0" borderId="1" xfId="0" applyFont="1" applyBorder="1" applyAlignment="1" quotePrefix="1">
      <alignment horizontal="center"/>
    </xf>
    <xf numFmtId="37" fontId="1" fillId="0" borderId="0" xfId="0" applyNumberFormat="1" applyFont="1" applyAlignment="1">
      <alignment horizontal="right"/>
    </xf>
    <xf numFmtId="37"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0" xfId="0" applyFont="1" applyAlignment="1" quotePrefix="1">
      <alignment horizontal="left"/>
    </xf>
    <xf numFmtId="37" fontId="0" fillId="0" borderId="0" xfId="0" applyNumberFormat="1" applyFont="1" applyAlignment="1">
      <alignment/>
    </xf>
    <xf numFmtId="0" fontId="0" fillId="0" borderId="1" xfId="0" applyFont="1" applyBorder="1" applyAlignment="1" quotePrefix="1">
      <alignment horizontal="center"/>
    </xf>
    <xf numFmtId="0" fontId="0" fillId="0" borderId="2" xfId="0" applyFont="1" applyBorder="1" applyAlignment="1">
      <alignment/>
    </xf>
    <xf numFmtId="0" fontId="0" fillId="0" borderId="0" xfId="0" applyFont="1" applyBorder="1" applyAlignment="1">
      <alignment/>
    </xf>
    <xf numFmtId="0" fontId="0" fillId="0" borderId="0" xfId="0" applyFont="1" applyAlignment="1">
      <alignment horizontal="left"/>
    </xf>
    <xf numFmtId="38" fontId="0" fillId="0" borderId="0" xfId="0" applyNumberFormat="1" applyFont="1" applyAlignment="1">
      <alignment/>
    </xf>
    <xf numFmtId="38" fontId="0" fillId="0" borderId="1" xfId="0" applyNumberFormat="1" applyFont="1" applyBorder="1" applyAlignment="1">
      <alignment/>
    </xf>
    <xf numFmtId="38" fontId="0" fillId="0" borderId="0" xfId="0" applyNumberFormat="1" applyFont="1" applyAlignment="1">
      <alignment horizontal="right"/>
    </xf>
    <xf numFmtId="38" fontId="1" fillId="0" borderId="0" xfId="0" applyNumberFormat="1" applyFont="1" applyAlignment="1">
      <alignment/>
    </xf>
    <xf numFmtId="0" fontId="0" fillId="0" borderId="0" xfId="0" applyFont="1" applyAlignment="1" quotePrefix="1">
      <alignment horizontal="right"/>
    </xf>
    <xf numFmtId="0" fontId="0" fillId="0" borderId="0" xfId="0" applyFont="1" applyBorder="1" applyAlignment="1" quotePrefix="1">
      <alignment horizontal="left"/>
    </xf>
    <xf numFmtId="0" fontId="0" fillId="0" borderId="0" xfId="0" applyAlignment="1">
      <alignment/>
    </xf>
    <xf numFmtId="37" fontId="1" fillId="0" borderId="2" xfId="0" applyNumberFormat="1" applyFont="1" applyBorder="1" applyAlignment="1">
      <alignment horizontal="right"/>
    </xf>
    <xf numFmtId="0" fontId="0" fillId="0" borderId="3" xfId="0" applyFont="1" applyBorder="1" applyAlignment="1">
      <alignment/>
    </xf>
    <xf numFmtId="37" fontId="1" fillId="0" borderId="3" xfId="0" applyNumberFormat="1" applyFont="1" applyBorder="1" applyAlignment="1">
      <alignment horizontal="right"/>
    </xf>
    <xf numFmtId="37" fontId="0" fillId="0" borderId="3" xfId="0" applyNumberFormat="1" applyFont="1" applyBorder="1" applyAlignment="1">
      <alignment horizontal="right"/>
    </xf>
    <xf numFmtId="0" fontId="0" fillId="0" borderId="0" xfId="0" applyFont="1" applyBorder="1" applyAlignment="1" applyProtection="1">
      <alignment horizontal="left"/>
      <protection/>
    </xf>
    <xf numFmtId="0" fontId="0" fillId="0" borderId="0" xfId="0" applyFont="1" applyBorder="1" applyAlignment="1" applyProtection="1" quotePrefix="1">
      <alignment horizontal="left"/>
      <protection/>
    </xf>
    <xf numFmtId="38" fontId="1" fillId="0" borderId="0" xfId="0" applyNumberFormat="1" applyFont="1" applyAlignment="1">
      <alignment horizontal="right"/>
    </xf>
    <xf numFmtId="38" fontId="0" fillId="0" borderId="3" xfId="0" applyNumberFormat="1" applyFont="1" applyBorder="1" applyAlignment="1">
      <alignment/>
    </xf>
    <xf numFmtId="4" fontId="0" fillId="0" borderId="3" xfId="0" applyNumberFormat="1" applyFont="1" applyBorder="1" applyAlignment="1">
      <alignment/>
    </xf>
    <xf numFmtId="0" fontId="1" fillId="0" borderId="0" xfId="0" applyFont="1" applyAlignment="1" quotePrefix="1">
      <alignment horizontal="left"/>
    </xf>
    <xf numFmtId="0" fontId="0" fillId="0" borderId="2" xfId="0" applyBorder="1" applyAlignment="1">
      <alignment/>
    </xf>
    <xf numFmtId="0" fontId="0" fillId="0" borderId="3" xfId="0" applyBorder="1" applyAlignment="1">
      <alignment/>
    </xf>
    <xf numFmtId="37" fontId="1" fillId="0" borderId="0" xfId="0" applyNumberFormat="1" applyFont="1" applyBorder="1" applyAlignment="1">
      <alignment/>
    </xf>
    <xf numFmtId="37" fontId="0" fillId="0" borderId="0" xfId="0" applyNumberFormat="1" applyFont="1" applyBorder="1" applyAlignment="1">
      <alignment/>
    </xf>
    <xf numFmtId="0" fontId="1" fillId="0" borderId="3" xfId="0" applyFont="1" applyBorder="1" applyAlignment="1">
      <alignment/>
    </xf>
    <xf numFmtId="0" fontId="1" fillId="0" borderId="0" xfId="0" applyFont="1" applyFill="1" applyAlignment="1">
      <alignment/>
    </xf>
    <xf numFmtId="0" fontId="1" fillId="0" borderId="0" xfId="0" applyFont="1" applyFill="1" applyBorder="1" applyAlignment="1" quotePrefix="1">
      <alignment horizontal="center"/>
    </xf>
    <xf numFmtId="0" fontId="0" fillId="0" borderId="0" xfId="0" applyFont="1" applyFill="1" applyBorder="1" applyAlignment="1" quotePrefix="1">
      <alignment horizontal="center"/>
    </xf>
    <xf numFmtId="0" fontId="1" fillId="0" borderId="2" xfId="0" applyFont="1" applyFill="1" applyBorder="1" applyAlignment="1">
      <alignment/>
    </xf>
    <xf numFmtId="0" fontId="1" fillId="0" borderId="3" xfId="0" applyFont="1" applyBorder="1" applyAlignment="1" quotePrefix="1">
      <alignment horizontal="center"/>
    </xf>
    <xf numFmtId="0" fontId="0" fillId="0" borderId="3" xfId="0" applyFont="1" applyBorder="1" applyAlignment="1" quotePrefix="1">
      <alignment horizontal="center"/>
    </xf>
    <xf numFmtId="0" fontId="0" fillId="0" borderId="0" xfId="0" applyBorder="1" applyAlignment="1">
      <alignment/>
    </xf>
    <xf numFmtId="0" fontId="1" fillId="0" borderId="0" xfId="0" applyFont="1" applyBorder="1" applyAlignment="1" quotePrefix="1">
      <alignment horizontal="center"/>
    </xf>
    <xf numFmtId="0" fontId="0" fillId="0" borderId="0" xfId="0" applyFont="1" applyBorder="1" applyAlignment="1" quotePrefix="1">
      <alignment horizontal="center"/>
    </xf>
    <xf numFmtId="38" fontId="0" fillId="0" borderId="0" xfId="0" applyNumberFormat="1" applyAlignment="1">
      <alignment/>
    </xf>
    <xf numFmtId="38" fontId="1" fillId="0" borderId="1" xfId="0" applyNumberFormat="1" applyFont="1" applyBorder="1" applyAlignment="1">
      <alignment/>
    </xf>
    <xf numFmtId="38" fontId="1" fillId="0" borderId="3" xfId="0" applyNumberFormat="1" applyFont="1" applyBorder="1" applyAlignment="1">
      <alignment/>
    </xf>
    <xf numFmtId="38" fontId="1" fillId="0" borderId="0" xfId="0" applyNumberFormat="1" applyFont="1" applyFill="1" applyBorder="1" applyAlignment="1" quotePrefix="1">
      <alignment horizontal="center"/>
    </xf>
    <xf numFmtId="38" fontId="0" fillId="0" borderId="0" xfId="0" applyNumberFormat="1" applyFont="1" applyFill="1" applyBorder="1" applyAlignment="1" quotePrefix="1">
      <alignment horizontal="center"/>
    </xf>
    <xf numFmtId="38" fontId="1" fillId="0" borderId="1" xfId="0" applyNumberFormat="1" applyFont="1" applyFill="1" applyBorder="1" applyAlignment="1" quotePrefix="1">
      <alignment horizontal="center"/>
    </xf>
    <xf numFmtId="0" fontId="0" fillId="0" borderId="2"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quotePrefix="1">
      <alignment horizontal="center"/>
    </xf>
    <xf numFmtId="0" fontId="0" fillId="0" borderId="3" xfId="0" applyFont="1" applyBorder="1" applyAlignment="1">
      <alignment/>
    </xf>
    <xf numFmtId="0" fontId="0" fillId="0" borderId="3" xfId="0" applyFont="1" applyBorder="1" applyAlignment="1">
      <alignment horizontal="center"/>
    </xf>
    <xf numFmtId="0" fontId="0" fillId="0" borderId="3" xfId="0" applyFont="1" applyBorder="1" applyAlignment="1" quotePrefix="1">
      <alignment horizontal="center"/>
    </xf>
    <xf numFmtId="0" fontId="0" fillId="0" borderId="0" xfId="0" applyFont="1" applyAlignment="1" quotePrefix="1">
      <alignment horizontal="left"/>
    </xf>
    <xf numFmtId="38" fontId="0" fillId="0" borderId="0" xfId="0" applyNumberFormat="1" applyFont="1" applyAlignment="1">
      <alignment/>
    </xf>
    <xf numFmtId="38" fontId="0" fillId="0" borderId="1" xfId="0" applyNumberFormat="1" applyFont="1" applyBorder="1" applyAlignment="1">
      <alignment/>
    </xf>
    <xf numFmtId="0" fontId="1" fillId="0" borderId="2" xfId="0" applyFont="1" applyBorder="1" applyAlignment="1">
      <alignment/>
    </xf>
    <xf numFmtId="4" fontId="1" fillId="0" borderId="3" xfId="0" applyNumberFormat="1" applyFont="1" applyBorder="1" applyAlignment="1">
      <alignment/>
    </xf>
    <xf numFmtId="0" fontId="1" fillId="0" borderId="0" xfId="0" applyFont="1" applyAlignment="1" quotePrefix="1">
      <alignment horizontal="right"/>
    </xf>
    <xf numFmtId="0" fontId="0" fillId="0" borderId="3" xfId="0" applyFont="1" applyBorder="1" applyAlignment="1" applyProtection="1">
      <alignment horizontal="left"/>
      <protection/>
    </xf>
    <xf numFmtId="0" fontId="0" fillId="0" borderId="1" xfId="0" applyFont="1" applyBorder="1" applyAlignment="1">
      <alignment/>
    </xf>
    <xf numFmtId="0" fontId="0" fillId="0" borderId="1" xfId="0" applyFont="1" applyBorder="1" applyAlignment="1" applyProtection="1" quotePrefix="1">
      <alignment horizontal="left"/>
      <protection/>
    </xf>
    <xf numFmtId="39" fontId="1" fillId="0" borderId="0" xfId="0" applyNumberFormat="1" applyFont="1" applyAlignment="1">
      <alignment/>
    </xf>
    <xf numFmtId="38" fontId="0" fillId="0" borderId="1" xfId="0" applyNumberFormat="1" applyFont="1" applyFill="1" applyBorder="1" applyAlignment="1" quotePrefix="1">
      <alignment horizontal="center"/>
    </xf>
    <xf numFmtId="0" fontId="0" fillId="0" borderId="0" xfId="0" applyFont="1" applyFill="1" applyAlignment="1">
      <alignment/>
    </xf>
    <xf numFmtId="37" fontId="1" fillId="0" borderId="0" xfId="0" applyNumberFormat="1" applyFont="1" applyFill="1" applyAlignment="1">
      <alignment horizontal="right"/>
    </xf>
    <xf numFmtId="38" fontId="1" fillId="0" borderId="0" xfId="0" applyNumberFormat="1" applyFont="1" applyFill="1" applyAlignment="1">
      <alignment/>
    </xf>
    <xf numFmtId="38" fontId="0" fillId="0" borderId="0" xfId="0" applyNumberFormat="1" applyFont="1" applyFill="1" applyAlignment="1">
      <alignment/>
    </xf>
    <xf numFmtId="38" fontId="1" fillId="0" borderId="3" xfId="0" applyNumberFormat="1" applyFont="1" applyFill="1" applyBorder="1" applyAlignment="1">
      <alignment/>
    </xf>
    <xf numFmtId="38" fontId="0" fillId="0" borderId="3" xfId="0" applyNumberFormat="1" applyFont="1" applyFill="1" applyBorder="1" applyAlignment="1">
      <alignment/>
    </xf>
    <xf numFmtId="38" fontId="1" fillId="0" borderId="1" xfId="0" applyNumberFormat="1" applyFont="1" applyFill="1" applyBorder="1" applyAlignment="1">
      <alignment/>
    </xf>
    <xf numFmtId="38" fontId="0" fillId="0" borderId="1" xfId="0" applyNumberFormat="1" applyFont="1" applyFill="1" applyBorder="1" applyAlignment="1">
      <alignment/>
    </xf>
    <xf numFmtId="38" fontId="1" fillId="0" borderId="0" xfId="0" applyNumberFormat="1" applyFont="1" applyFill="1" applyAlignment="1">
      <alignment horizontal="right"/>
    </xf>
    <xf numFmtId="4" fontId="1" fillId="0" borderId="3" xfId="0" applyNumberFormat="1" applyFont="1" applyFill="1" applyBorder="1" applyAlignment="1">
      <alignment/>
    </xf>
    <xf numFmtId="4" fontId="0" fillId="0" borderId="3" xfId="0" applyNumberFormat="1" applyFont="1" applyFill="1" applyBorder="1" applyAlignment="1">
      <alignment/>
    </xf>
    <xf numFmtId="38" fontId="1" fillId="0" borderId="0" xfId="0" applyNumberFormat="1" applyFont="1" applyBorder="1" applyAlignment="1">
      <alignment/>
    </xf>
    <xf numFmtId="38" fontId="0" fillId="0" borderId="0" xfId="0" applyNumberFormat="1" applyFont="1" applyBorder="1" applyAlignment="1">
      <alignment/>
    </xf>
    <xf numFmtId="0" fontId="0" fillId="0" borderId="0" xfId="0" applyAlignment="1">
      <alignment horizontal="right"/>
    </xf>
    <xf numFmtId="0" fontId="0" fillId="0" borderId="0" xfId="0" applyAlignment="1">
      <alignment horizontal="justify" vertical="center" wrapText="1"/>
    </xf>
    <xf numFmtId="0" fontId="0" fillId="0" borderId="0" xfId="0" applyAlignment="1" quotePrefix="1">
      <alignment/>
    </xf>
    <xf numFmtId="0" fontId="0" fillId="0" borderId="2" xfId="0" applyFont="1" applyBorder="1" applyAlignment="1" quotePrefix="1">
      <alignment/>
    </xf>
    <xf numFmtId="37" fontId="0" fillId="0" borderId="2" xfId="0" applyNumberFormat="1" applyFont="1" applyBorder="1" applyAlignment="1" quotePrefix="1">
      <alignment horizontal="right"/>
    </xf>
    <xf numFmtId="0" fontId="0" fillId="0" borderId="0" xfId="0" applyFont="1" applyAlignment="1" quotePrefix="1">
      <alignment/>
    </xf>
    <xf numFmtId="38" fontId="5" fillId="0" borderId="0" xfId="0" applyNumberFormat="1" applyFont="1" applyAlignment="1">
      <alignment/>
    </xf>
    <xf numFmtId="167" fontId="1" fillId="0" borderId="0" xfId="15" applyNumberFormat="1" applyFont="1" applyAlignment="1">
      <alignment/>
    </xf>
    <xf numFmtId="0" fontId="0" fillId="0" borderId="2" xfId="0" applyFont="1" applyBorder="1" applyAlignment="1" quotePrefix="1">
      <alignment/>
    </xf>
    <xf numFmtId="0" fontId="0" fillId="0" borderId="0" xfId="0" applyFont="1" applyFill="1" applyAlignment="1" quotePrefix="1">
      <alignment horizontal="left"/>
    </xf>
    <xf numFmtId="0" fontId="0" fillId="0" borderId="0" xfId="0" applyFont="1" applyFill="1" applyAlignment="1">
      <alignment horizontal="left"/>
    </xf>
    <xf numFmtId="9" fontId="0" fillId="0" borderId="0" xfId="21" applyFont="1" applyAlignment="1">
      <alignment/>
    </xf>
    <xf numFmtId="4" fontId="1" fillId="0" borderId="0" xfId="0" applyNumberFormat="1" applyFont="1" applyFill="1" applyBorder="1" applyAlignment="1">
      <alignment/>
    </xf>
    <xf numFmtId="4" fontId="0" fillId="0" borderId="0" xfId="0" applyNumberFormat="1" applyFont="1" applyFill="1" applyBorder="1" applyAlignment="1">
      <alignment/>
    </xf>
    <xf numFmtId="4" fontId="1" fillId="0" borderId="0" xfId="0" applyNumberFormat="1" applyFont="1" applyBorder="1" applyAlignment="1">
      <alignment/>
    </xf>
    <xf numFmtId="4" fontId="0" fillId="0" borderId="0" xfId="0" applyNumberFormat="1" applyFont="1" applyBorder="1" applyAlignment="1">
      <alignment/>
    </xf>
    <xf numFmtId="38" fontId="1" fillId="0" borderId="0" xfId="15" applyNumberFormat="1" applyFont="1" applyAlignment="1">
      <alignment/>
    </xf>
    <xf numFmtId="38" fontId="1" fillId="0" borderId="0" xfId="0" applyNumberFormat="1" applyFont="1" applyFill="1" applyBorder="1" applyAlignment="1">
      <alignment/>
    </xf>
    <xf numFmtId="41" fontId="0" fillId="0" borderId="0" xfId="21" applyNumberFormat="1" applyFont="1" applyBorder="1" applyAlignment="1">
      <alignment/>
    </xf>
    <xf numFmtId="41" fontId="0" fillId="0" borderId="0" xfId="0" applyNumberFormat="1" applyFont="1" applyBorder="1" applyAlignment="1">
      <alignment/>
    </xf>
    <xf numFmtId="38" fontId="0" fillId="0" borderId="0" xfId="0" applyNumberFormat="1" applyFont="1" applyFill="1" applyBorder="1" applyAlignment="1">
      <alignment/>
    </xf>
    <xf numFmtId="0" fontId="0" fillId="0" borderId="0" xfId="0" applyFont="1" applyBorder="1" applyAlignment="1">
      <alignment/>
    </xf>
    <xf numFmtId="0" fontId="0" fillId="0" borderId="0" xfId="0" applyFont="1" applyBorder="1" applyAlignment="1" quotePrefix="1">
      <alignment/>
    </xf>
    <xf numFmtId="0" fontId="0" fillId="0" borderId="1" xfId="0" applyFont="1" applyBorder="1" applyAlignment="1" applyProtection="1">
      <alignment horizontal="left"/>
      <protection/>
    </xf>
    <xf numFmtId="40" fontId="1" fillId="0" borderId="0" xfId="0" applyNumberFormat="1" applyFont="1" applyFill="1" applyAlignment="1">
      <alignment/>
    </xf>
    <xf numFmtId="38" fontId="1" fillId="0" borderId="3" xfId="0" applyNumberFormat="1" applyFont="1" applyFill="1" applyBorder="1" applyAlignment="1">
      <alignment horizontal="right"/>
    </xf>
    <xf numFmtId="38" fontId="0" fillId="0" borderId="3" xfId="0" applyNumberFormat="1" applyFont="1" applyBorder="1" applyAlignment="1">
      <alignment horizontal="right"/>
    </xf>
    <xf numFmtId="40" fontId="0" fillId="0" borderId="0" xfId="0" applyNumberFormat="1" applyFont="1" applyFill="1" applyAlignment="1">
      <alignment/>
    </xf>
    <xf numFmtId="38" fontId="1" fillId="0" borderId="0" xfId="0" applyNumberFormat="1" applyFont="1" applyFill="1" applyBorder="1" applyAlignment="1">
      <alignment horizontal="right"/>
    </xf>
    <xf numFmtId="38" fontId="0" fillId="0" borderId="0" xfId="0" applyNumberFormat="1" applyFont="1" applyBorder="1" applyAlignment="1">
      <alignment horizontal="right"/>
    </xf>
    <xf numFmtId="0" fontId="0" fillId="0" borderId="1" xfId="0" applyFont="1" applyBorder="1" applyAlignment="1">
      <alignment/>
    </xf>
    <xf numFmtId="0" fontId="0" fillId="0" borderId="1" xfId="0" applyFont="1" applyBorder="1" applyAlignment="1">
      <alignment horizontal="left"/>
    </xf>
    <xf numFmtId="0" fontId="0" fillId="0" borderId="0" xfId="0" applyFont="1" applyAlignment="1">
      <alignment horizontal="left"/>
    </xf>
    <xf numFmtId="39" fontId="0" fillId="0" borderId="0" xfId="0" applyNumberFormat="1" applyFont="1" applyAlignment="1">
      <alignment/>
    </xf>
    <xf numFmtId="38" fontId="1" fillId="0" borderId="0" xfId="0" applyNumberFormat="1" applyFont="1" applyAlignment="1">
      <alignment horizontal="center"/>
    </xf>
    <xf numFmtId="38" fontId="1" fillId="0" borderId="0" xfId="0" applyNumberFormat="1" applyFont="1" applyAlignment="1" quotePrefix="1">
      <alignment horizontal="right"/>
    </xf>
    <xf numFmtId="38" fontId="1" fillId="0" borderId="0" xfId="0" applyNumberFormat="1" applyFont="1" applyAlignment="1" quotePrefix="1">
      <alignment horizontal="center"/>
    </xf>
    <xf numFmtId="38" fontId="0" fillId="0" borderId="3" xfId="0" applyNumberFormat="1" applyFont="1" applyBorder="1" applyAlignment="1">
      <alignment/>
    </xf>
    <xf numFmtId="0" fontId="0" fillId="0" borderId="0" xfId="0" applyNumberFormat="1" applyFont="1" applyAlignment="1">
      <alignment/>
    </xf>
    <xf numFmtId="38" fontId="0" fillId="0" borderId="0" xfId="0" applyNumberFormat="1" applyFont="1" applyBorder="1" applyAlignment="1" quotePrefix="1">
      <alignment horizontal="fill"/>
    </xf>
    <xf numFmtId="38" fontId="0" fillId="0" borderId="0" xfId="0" applyNumberFormat="1" applyFont="1" applyAlignment="1" quotePrefix="1">
      <alignment horizontal="fill"/>
    </xf>
    <xf numFmtId="38" fontId="0" fillId="0" borderId="3" xfId="0" applyNumberFormat="1" applyFont="1" applyBorder="1" applyAlignment="1" quotePrefix="1">
      <alignment horizontal="fill"/>
    </xf>
    <xf numFmtId="38" fontId="0" fillId="0" borderId="1" xfId="0" applyNumberFormat="1" applyFont="1" applyBorder="1" applyAlignment="1" quotePrefix="1">
      <alignment horizontal="fill"/>
    </xf>
    <xf numFmtId="38" fontId="0" fillId="0" borderId="0" xfId="0" applyNumberFormat="1" applyFont="1" applyAlignment="1" quotePrefix="1">
      <alignment/>
    </xf>
    <xf numFmtId="38" fontId="0" fillId="0" borderId="0" xfId="0" applyNumberFormat="1" applyFont="1" applyAlignment="1">
      <alignment horizontal="center"/>
    </xf>
    <xf numFmtId="40" fontId="0" fillId="0" borderId="0" xfId="0" applyNumberFormat="1" applyFont="1" applyAlignment="1">
      <alignment/>
    </xf>
    <xf numFmtId="38" fontId="0" fillId="0" borderId="2" xfId="0" applyNumberFormat="1" applyFont="1" applyBorder="1" applyAlignment="1">
      <alignment/>
    </xf>
    <xf numFmtId="38" fontId="0" fillId="0" borderId="0" xfId="0" applyNumberFormat="1" applyFont="1" applyAlignment="1" quotePrefix="1">
      <alignment horizontal="right"/>
    </xf>
    <xf numFmtId="167" fontId="1" fillId="0" borderId="0" xfId="15" applyNumberFormat="1" applyFont="1" applyBorder="1" applyAlignment="1">
      <alignment/>
    </xf>
    <xf numFmtId="38" fontId="1" fillId="0" borderId="0" xfId="15" applyNumberFormat="1" applyFont="1" applyBorder="1" applyAlignment="1">
      <alignment/>
    </xf>
    <xf numFmtId="176" fontId="0" fillId="0" borderId="0" xfId="21" applyNumberFormat="1" applyFont="1" applyBorder="1" applyAlignment="1">
      <alignment/>
    </xf>
    <xf numFmtId="176" fontId="0" fillId="0" borderId="0" xfId="21" applyNumberFormat="1" applyFont="1" applyAlignment="1">
      <alignment/>
    </xf>
    <xf numFmtId="176" fontId="1" fillId="0" borderId="0" xfId="21" applyNumberFormat="1" applyFont="1" applyBorder="1" applyAlignment="1">
      <alignment/>
    </xf>
    <xf numFmtId="40" fontId="0" fillId="0" borderId="0" xfId="0" applyNumberFormat="1" applyFont="1" applyFill="1" applyBorder="1" applyAlignment="1">
      <alignment horizontal="right"/>
    </xf>
    <xf numFmtId="40" fontId="0" fillId="0" borderId="0" xfId="0" applyNumberFormat="1" applyFont="1" applyBorder="1" applyAlignment="1">
      <alignment horizontal="right"/>
    </xf>
    <xf numFmtId="38" fontId="1" fillId="0" borderId="0" xfId="0" applyNumberFormat="1" applyFont="1" applyBorder="1" applyAlignment="1">
      <alignment horizontal="center"/>
    </xf>
    <xf numFmtId="40" fontId="0" fillId="0" borderId="0" xfId="0" applyNumberFormat="1" applyFont="1" applyBorder="1" applyAlignment="1">
      <alignment/>
    </xf>
    <xf numFmtId="0" fontId="1" fillId="0" borderId="0" xfId="0" applyFont="1" applyAlignment="1">
      <alignment vertical="justify"/>
    </xf>
    <xf numFmtId="0" fontId="6" fillId="0" borderId="0" xfId="0" applyFont="1" applyAlignment="1">
      <alignment/>
    </xf>
    <xf numFmtId="0" fontId="0" fillId="0" borderId="0" xfId="0" applyFont="1" applyAlignment="1">
      <alignment vertical="top"/>
    </xf>
    <xf numFmtId="0" fontId="0" fillId="0" borderId="0" xfId="0" applyFont="1" applyAlignment="1">
      <alignment horizontal="right" vertical="top"/>
    </xf>
    <xf numFmtId="0" fontId="0" fillId="0" borderId="0" xfId="0" applyFont="1" applyAlignment="1" quotePrefix="1">
      <alignment horizontal="justify" vertical="center" wrapText="1"/>
    </xf>
    <xf numFmtId="0" fontId="0" fillId="0" borderId="0" xfId="0" applyAlignment="1">
      <alignment horizontal="justify" vertical="center" wrapText="1"/>
    </xf>
    <xf numFmtId="0" fontId="1" fillId="0" borderId="0" xfId="0" applyFont="1" applyAlignment="1" quotePrefix="1">
      <alignment horizontal="center"/>
    </xf>
    <xf numFmtId="0" fontId="1" fillId="0" borderId="0" xfId="0" applyFont="1" applyAlignment="1">
      <alignment horizontal="center"/>
    </xf>
    <xf numFmtId="15" fontId="1" fillId="0" borderId="0" xfId="0" applyNumberFormat="1" applyFont="1" applyAlignment="1" quotePrefix="1">
      <alignment horizontal="center"/>
    </xf>
    <xf numFmtId="0" fontId="0" fillId="0" borderId="0" xfId="0" applyFont="1" applyBorder="1" applyAlignment="1" quotePrefix="1">
      <alignment horizontal="center"/>
    </xf>
    <xf numFmtId="0" fontId="0" fillId="0" borderId="0" xfId="0" applyFont="1" applyBorder="1" applyAlignment="1">
      <alignment horizontal="center"/>
    </xf>
    <xf numFmtId="0" fontId="0" fillId="0" borderId="0" xfId="0" applyFont="1" applyAlignment="1">
      <alignment horizontal="center"/>
    </xf>
    <xf numFmtId="0" fontId="0" fillId="0" borderId="0" xfId="0" applyFont="1" applyAlignment="1" quotePrefix="1">
      <alignment horizontal="justify" vertical="center" wrapText="1"/>
    </xf>
    <xf numFmtId="0" fontId="1" fillId="0" borderId="0" xfId="0" applyFont="1" applyFill="1" applyBorder="1" applyAlignment="1">
      <alignment horizontal="center"/>
    </xf>
    <xf numFmtId="0" fontId="0" fillId="0" borderId="0" xfId="0" applyFont="1" applyAlignment="1">
      <alignment horizontal="justify" vertical="top" wrapText="1"/>
    </xf>
    <xf numFmtId="38" fontId="1" fillId="0" borderId="0" xfId="0" applyNumberFormat="1" applyFont="1" applyAlignment="1">
      <alignment horizontal="center"/>
    </xf>
    <xf numFmtId="38" fontId="1" fillId="0" borderId="0" xfId="0" applyNumberFormat="1" applyFont="1" applyAlignment="1" quotePrefix="1">
      <alignment horizontal="center"/>
    </xf>
    <xf numFmtId="0" fontId="1" fillId="0" borderId="0" xfId="0" applyFont="1" applyAlignment="1">
      <alignment vertical="justify" wrapText="1"/>
    </xf>
    <xf numFmtId="0" fontId="0" fillId="0" borderId="0" xfId="0" applyFont="1" applyAlignment="1">
      <alignment vertical="justify" wrapText="1"/>
    </xf>
    <xf numFmtId="0" fontId="0" fillId="0" borderId="0" xfId="0" applyNumberFormat="1" applyFont="1" applyAlignment="1">
      <alignment horizontal="justify" vertical="top" wrapText="1"/>
    </xf>
    <xf numFmtId="0" fontId="0" fillId="0" borderId="0" xfId="0" applyNumberFormat="1" applyFont="1" applyAlignment="1">
      <alignment horizontal="justify" vertical="top" shrinkToFit="1"/>
    </xf>
    <xf numFmtId="0" fontId="0" fillId="0" borderId="0" xfId="0" applyFont="1" applyAlignment="1">
      <alignment horizontal="justify" vertical="top" shrinkToFit="1"/>
    </xf>
    <xf numFmtId="38" fontId="0" fillId="0" borderId="0" xfId="0" applyNumberFormat="1" applyFont="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7</xdr:row>
      <xdr:rowOff>142875</xdr:rowOff>
    </xdr:from>
    <xdr:ext cx="95250" cy="228600"/>
    <xdr:sp>
      <xdr:nvSpPr>
        <xdr:cNvPr id="1" name="TextBox 3"/>
        <xdr:cNvSpPr txBox="1">
          <a:spLocks noChangeArrowheads="1"/>
        </xdr:cNvSpPr>
      </xdr:nvSpPr>
      <xdr:spPr>
        <a:xfrm>
          <a:off x="9525" y="1276350"/>
          <a:ext cx="95250" cy="2286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114300</xdr:colOff>
      <xdr:row>68</xdr:row>
      <xdr:rowOff>0</xdr:rowOff>
    </xdr:from>
    <xdr:ext cx="85725" cy="219075"/>
    <xdr:sp>
      <xdr:nvSpPr>
        <xdr:cNvPr id="2" name="TextBox 7"/>
        <xdr:cNvSpPr txBox="1">
          <a:spLocks noChangeArrowheads="1"/>
        </xdr:cNvSpPr>
      </xdr:nvSpPr>
      <xdr:spPr>
        <a:xfrm>
          <a:off x="114300" y="1660207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BNT\DEPTS$\finance\PCB%20Group%20Consolidated%20Accounts\2000\PCB%20Group\PCB%20Group%20As%20at%2031.12.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finance\Board%20of%20Directors%20Meeting\Board%20of%20Directors%20Meeting%202000\4th%20Qtr%202000\KLSE\Notes%20to%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Balance Sheet"/>
      <sheetName val="Profit &amp; Loss"/>
      <sheetName val="Segment"/>
      <sheetName val="GBS"/>
      <sheetName val="GPL"/>
      <sheetName val="MASB"/>
      <sheetName val="GRP"/>
      <sheetName val="CADJ"/>
      <sheetName val="Equity"/>
      <sheetName val="TLTGW"/>
      <sheetName val="SEG1-REC"/>
      <sheetName val="SEG1-2000"/>
      <sheetName val="Minority"/>
      <sheetName val="NOTE1"/>
      <sheetName val="NOTE2"/>
      <sheetName val="NOTE3"/>
      <sheetName val="NOTE4"/>
      <sheetName val="NOTE5"/>
      <sheetName val="NOTE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161"/>
  <sheetViews>
    <sheetView showGridLines="0" tabSelected="1" view="pageBreakPreview" zoomScaleSheetLayoutView="100" workbookViewId="0" topLeftCell="A1">
      <selection activeCell="A1" sqref="A1"/>
    </sheetView>
  </sheetViews>
  <sheetFormatPr defaultColWidth="9.140625" defaultRowHeight="12.75"/>
  <cols>
    <col min="1" max="1" width="3.7109375" style="0" customWidth="1"/>
    <col min="2" max="2" width="6.7109375" style="0" customWidth="1"/>
    <col min="3" max="3" width="40.00390625" style="0" customWidth="1"/>
    <col min="4" max="4" width="4.00390625" style="0" customWidth="1"/>
    <col min="5" max="5" width="12.28125" style="3" bestFit="1" customWidth="1"/>
    <col min="6" max="6" width="3.28125" style="0" customWidth="1"/>
    <col min="7" max="7" width="12.00390625" style="9" bestFit="1" customWidth="1"/>
    <col min="8" max="8" width="1.7109375" style="0" customWidth="1"/>
    <col min="10" max="11" width="9.28125" style="0" bestFit="1" customWidth="1"/>
  </cols>
  <sheetData>
    <row r="1" spans="1:6" ht="12.75">
      <c r="A1" s="3" t="s">
        <v>3</v>
      </c>
      <c r="B1" s="9"/>
      <c r="C1" s="9"/>
      <c r="D1" s="9"/>
      <c r="F1" s="9"/>
    </row>
    <row r="2" spans="1:7" ht="12.75">
      <c r="A2" s="12" t="s">
        <v>224</v>
      </c>
      <c r="B2" s="9"/>
      <c r="C2" s="9"/>
      <c r="D2" s="9"/>
      <c r="F2" s="9"/>
      <c r="G2" s="22"/>
    </row>
    <row r="3" spans="1:7" ht="12.75">
      <c r="A3" s="9"/>
      <c r="B3" s="9"/>
      <c r="C3" s="9"/>
      <c r="D3" s="9"/>
      <c r="F3" s="9"/>
      <c r="G3" s="22"/>
    </row>
    <row r="4" spans="1:7" ht="12.75">
      <c r="A4" s="12" t="s">
        <v>225</v>
      </c>
      <c r="B4" s="9"/>
      <c r="C4" s="9"/>
      <c r="D4" s="9"/>
      <c r="F4" s="9"/>
      <c r="G4" s="22"/>
    </row>
    <row r="5" spans="1:7" ht="12.75">
      <c r="A5" s="12"/>
      <c r="B5" s="9"/>
      <c r="C5" s="9"/>
      <c r="D5" s="9"/>
      <c r="F5" s="9"/>
      <c r="G5" s="22"/>
    </row>
    <row r="6" spans="1:7" ht="12.75">
      <c r="A6" s="34" t="s">
        <v>36</v>
      </c>
      <c r="B6" s="9"/>
      <c r="C6" s="9"/>
      <c r="D6" s="9"/>
      <c r="F6" s="9"/>
      <c r="G6" s="22"/>
    </row>
    <row r="7" spans="1:7" ht="12.75">
      <c r="A7" s="34" t="s">
        <v>205</v>
      </c>
      <c r="B7" s="9"/>
      <c r="C7" s="9"/>
      <c r="D7" s="9"/>
      <c r="F7" s="9"/>
      <c r="G7" s="22"/>
    </row>
    <row r="8" spans="1:7" ht="12.75">
      <c r="A8" s="9"/>
      <c r="B8" s="9"/>
      <c r="C8" s="9"/>
      <c r="D8" s="9"/>
      <c r="E8" s="1" t="s">
        <v>1</v>
      </c>
      <c r="F8" s="10"/>
      <c r="G8" s="10" t="s">
        <v>1</v>
      </c>
    </row>
    <row r="9" spans="1:7" ht="12.75">
      <c r="A9" s="9"/>
      <c r="B9" s="9"/>
      <c r="C9" s="9"/>
      <c r="D9" s="9"/>
      <c r="E9" s="4" t="s">
        <v>206</v>
      </c>
      <c r="F9" s="10"/>
      <c r="G9" s="11" t="s">
        <v>68</v>
      </c>
    </row>
    <row r="10" spans="1:7" ht="3" customHeight="1">
      <c r="A10" s="9"/>
      <c r="B10" s="9"/>
      <c r="C10" s="9"/>
      <c r="D10" s="9"/>
      <c r="E10" s="6"/>
      <c r="F10" s="10"/>
      <c r="G10" s="14"/>
    </row>
    <row r="11" spans="1:6" ht="6" customHeight="1">
      <c r="A11" s="9"/>
      <c r="B11" s="9"/>
      <c r="C11" s="9"/>
      <c r="D11" s="9"/>
      <c r="F11" s="9"/>
    </row>
    <row r="12" spans="1:8" ht="12.75">
      <c r="A12" s="9"/>
      <c r="B12" s="9"/>
      <c r="C12" s="9"/>
      <c r="D12" s="9"/>
      <c r="E12" s="4" t="s">
        <v>0</v>
      </c>
      <c r="F12" s="10"/>
      <c r="G12" s="11" t="s">
        <v>0</v>
      </c>
      <c r="H12" s="86"/>
    </row>
    <row r="13" spans="1:6" ht="12.75">
      <c r="A13" s="9"/>
      <c r="B13" s="3" t="s">
        <v>42</v>
      </c>
      <c r="C13" s="9"/>
      <c r="D13" s="9"/>
      <c r="F13" s="9"/>
    </row>
    <row r="14" spans="1:8" ht="12.75">
      <c r="A14" s="12"/>
      <c r="B14" s="9" t="s">
        <v>5</v>
      </c>
      <c r="C14" s="9"/>
      <c r="D14" s="9"/>
      <c r="E14" s="21">
        <v>153192</v>
      </c>
      <c r="F14" s="18"/>
      <c r="G14" s="18">
        <v>151893</v>
      </c>
      <c r="H14" s="49"/>
    </row>
    <row r="15" spans="1:10" ht="12.75">
      <c r="A15" s="12"/>
      <c r="B15" s="12" t="s">
        <v>58</v>
      </c>
      <c r="C15" s="9"/>
      <c r="D15" s="9"/>
      <c r="E15" s="21">
        <v>148885</v>
      </c>
      <c r="F15" s="18"/>
      <c r="G15" s="18">
        <v>143982</v>
      </c>
      <c r="H15" s="49"/>
      <c r="J15" s="49"/>
    </row>
    <row r="16" spans="1:10" ht="12.75">
      <c r="A16" s="12"/>
      <c r="B16" s="12" t="s">
        <v>105</v>
      </c>
      <c r="C16" s="9"/>
      <c r="D16" s="9"/>
      <c r="E16" s="21">
        <v>9373</v>
      </c>
      <c r="F16" s="18"/>
      <c r="G16" s="18">
        <v>57239</v>
      </c>
      <c r="H16" s="49"/>
      <c r="J16" s="49"/>
    </row>
    <row r="17" spans="1:10" ht="12.75">
      <c r="A17" s="12"/>
      <c r="B17" s="17" t="s">
        <v>106</v>
      </c>
      <c r="C17" s="9"/>
      <c r="D17" s="9"/>
      <c r="E17" s="21">
        <v>17506</v>
      </c>
      <c r="F17" s="18"/>
      <c r="G17" s="18">
        <v>17627</v>
      </c>
      <c r="H17" s="49"/>
      <c r="J17" s="49"/>
    </row>
    <row r="18" spans="1:8" ht="12.75">
      <c r="A18" s="12"/>
      <c r="B18" s="17" t="s">
        <v>66</v>
      </c>
      <c r="C18" s="9"/>
      <c r="D18" s="9"/>
      <c r="E18" s="21">
        <v>35970</v>
      </c>
      <c r="F18" s="18"/>
      <c r="G18" s="18">
        <v>35335</v>
      </c>
      <c r="H18" s="49"/>
    </row>
    <row r="19" spans="1:8" ht="12.75">
      <c r="A19" s="12"/>
      <c r="B19" s="17" t="s">
        <v>38</v>
      </c>
      <c r="C19" s="9"/>
      <c r="D19" s="9"/>
      <c r="E19" s="21">
        <v>397</v>
      </c>
      <c r="F19" s="18"/>
      <c r="G19" s="18">
        <v>397</v>
      </c>
      <c r="H19" s="49"/>
    </row>
    <row r="20" spans="1:8" ht="12.75">
      <c r="A20" s="12"/>
      <c r="B20" s="17" t="s">
        <v>59</v>
      </c>
      <c r="C20" s="9"/>
      <c r="D20" s="9"/>
      <c r="E20" s="21">
        <v>2127</v>
      </c>
      <c r="F20" s="18"/>
      <c r="G20" s="18">
        <v>2139</v>
      </c>
      <c r="H20" s="49"/>
    </row>
    <row r="21" spans="1:8" ht="3" customHeight="1">
      <c r="A21" s="12"/>
      <c r="B21" s="17"/>
      <c r="C21" s="9"/>
      <c r="D21" s="9"/>
      <c r="E21" s="50"/>
      <c r="F21" s="18"/>
      <c r="G21" s="19"/>
      <c r="H21" s="49"/>
    </row>
    <row r="22" spans="1:8" ht="12.75">
      <c r="A22" s="12"/>
      <c r="B22" s="17"/>
      <c r="C22" s="9"/>
      <c r="D22" s="9"/>
      <c r="E22" s="21">
        <f>SUM(E14:E21)</f>
        <v>367450</v>
      </c>
      <c r="F22" s="18"/>
      <c r="G22" s="18">
        <f>SUM(G14:G21)</f>
        <v>408612</v>
      </c>
      <c r="H22" s="49"/>
    </row>
    <row r="23" spans="1:8" ht="3.75" customHeight="1">
      <c r="A23" s="9"/>
      <c r="B23" s="9"/>
      <c r="C23" s="9"/>
      <c r="D23" s="9"/>
      <c r="E23" s="50"/>
      <c r="F23" s="18"/>
      <c r="G23" s="19"/>
      <c r="H23" s="49"/>
    </row>
    <row r="24" spans="1:8" ht="12.75">
      <c r="A24" s="9"/>
      <c r="B24" s="9"/>
      <c r="C24" s="9"/>
      <c r="D24" s="9"/>
      <c r="E24" s="21"/>
      <c r="F24" s="18"/>
      <c r="G24" s="18"/>
      <c r="H24" s="49"/>
    </row>
    <row r="25" spans="1:8" ht="12.75">
      <c r="A25" s="12"/>
      <c r="B25" s="3" t="s">
        <v>43</v>
      </c>
      <c r="C25" s="9"/>
      <c r="D25" s="9"/>
      <c r="E25" s="21"/>
      <c r="F25" s="18"/>
      <c r="G25" s="18"/>
      <c r="H25" s="49"/>
    </row>
    <row r="26" spans="1:10" ht="12.75">
      <c r="A26" s="9"/>
      <c r="B26" s="9" t="s">
        <v>57</v>
      </c>
      <c r="D26" s="9"/>
      <c r="E26" s="21">
        <v>69283</v>
      </c>
      <c r="F26" s="18"/>
      <c r="G26" s="18">
        <v>81527</v>
      </c>
      <c r="H26" s="49"/>
      <c r="J26" s="49"/>
    </row>
    <row r="27" spans="1:8" ht="12.75">
      <c r="A27" s="9"/>
      <c r="B27" s="9" t="s">
        <v>6</v>
      </c>
      <c r="D27" s="9"/>
      <c r="E27" s="21">
        <v>309</v>
      </c>
      <c r="F27" s="18"/>
      <c r="G27" s="18">
        <v>310</v>
      </c>
      <c r="H27" s="49"/>
    </row>
    <row r="28" spans="1:9" ht="12.75">
      <c r="A28" s="9"/>
      <c r="B28" s="12" t="s">
        <v>7</v>
      </c>
      <c r="D28" s="9"/>
      <c r="E28" s="21">
        <f>69983+458+1</f>
        <v>70442</v>
      </c>
      <c r="F28" s="18"/>
      <c r="G28" s="76">
        <v>131709</v>
      </c>
      <c r="H28" s="49"/>
      <c r="I28" s="49"/>
    </row>
    <row r="29" spans="1:9" ht="12.75">
      <c r="A29" s="9"/>
      <c r="B29" s="12" t="s">
        <v>8</v>
      </c>
      <c r="D29" s="9"/>
      <c r="E29" s="21">
        <v>12328</v>
      </c>
      <c r="F29" s="18"/>
      <c r="G29" s="18">
        <v>9246</v>
      </c>
      <c r="H29" s="49"/>
      <c r="I29" s="49"/>
    </row>
    <row r="30" spans="1:8" ht="12.75">
      <c r="A30" s="9"/>
      <c r="B30" s="17" t="s">
        <v>52</v>
      </c>
      <c r="D30" s="9"/>
      <c r="E30" s="21">
        <v>1102</v>
      </c>
      <c r="F30" s="18"/>
      <c r="G30" s="18">
        <v>2176</v>
      </c>
      <c r="H30" s="49"/>
    </row>
    <row r="31" spans="1:9" ht="12.75">
      <c r="A31" s="9"/>
      <c r="B31" s="12" t="s">
        <v>4</v>
      </c>
      <c r="D31" s="9"/>
      <c r="E31" s="21">
        <v>91702</v>
      </c>
      <c r="F31" s="18"/>
      <c r="G31" s="18">
        <v>60380</v>
      </c>
      <c r="H31" s="49"/>
      <c r="I31" s="49"/>
    </row>
    <row r="32" spans="1:8" ht="3.75" customHeight="1">
      <c r="A32" s="9"/>
      <c r="B32" s="9"/>
      <c r="C32" s="9"/>
      <c r="D32" s="9"/>
      <c r="E32" s="50"/>
      <c r="F32" s="18"/>
      <c r="G32" s="19"/>
      <c r="H32" s="49"/>
    </row>
    <row r="33" spans="1:8" ht="12.75">
      <c r="A33" s="9"/>
      <c r="B33" s="9"/>
      <c r="C33" s="9"/>
      <c r="D33" s="9"/>
      <c r="E33" s="21">
        <f>SUM(E26:E32)</f>
        <v>245166</v>
      </c>
      <c r="F33" s="18"/>
      <c r="G33" s="18">
        <f>SUM(G26:G32)</f>
        <v>285348</v>
      </c>
      <c r="H33" s="49"/>
    </row>
    <row r="34" spans="1:8" ht="12.75">
      <c r="A34" s="9"/>
      <c r="B34" s="9" t="s">
        <v>88</v>
      </c>
      <c r="C34" s="9"/>
      <c r="D34" s="9"/>
      <c r="E34" s="21">
        <v>48837</v>
      </c>
      <c r="F34" s="18"/>
      <c r="G34" s="18">
        <v>0</v>
      </c>
      <c r="H34" s="49"/>
    </row>
    <row r="35" spans="1:8" ht="3.75" customHeight="1">
      <c r="A35" s="9"/>
      <c r="B35" s="9"/>
      <c r="C35" s="9"/>
      <c r="D35" s="9"/>
      <c r="E35" s="50"/>
      <c r="F35" s="18"/>
      <c r="G35" s="19"/>
      <c r="H35" s="49"/>
    </row>
    <row r="36" spans="1:8" ht="12.75">
      <c r="A36" s="9"/>
      <c r="B36" s="3" t="s">
        <v>74</v>
      </c>
      <c r="C36" s="9"/>
      <c r="D36" s="9"/>
      <c r="E36" s="21">
        <f>E22+E33+E34</f>
        <v>661453</v>
      </c>
      <c r="F36" s="18"/>
      <c r="G36" s="18">
        <f>G22+G33+G34</f>
        <v>693960</v>
      </c>
      <c r="H36" s="49"/>
    </row>
    <row r="37" spans="1:8" ht="3" customHeight="1" thickBot="1">
      <c r="A37" s="12"/>
      <c r="B37" s="9"/>
      <c r="C37" s="9"/>
      <c r="D37" s="9"/>
      <c r="E37" s="51"/>
      <c r="F37" s="18"/>
      <c r="G37" s="51"/>
      <c r="H37" s="49"/>
    </row>
    <row r="38" spans="1:8" ht="12.75" customHeight="1">
      <c r="A38" s="12"/>
      <c r="B38" s="9"/>
      <c r="C38" s="9"/>
      <c r="D38" s="9"/>
      <c r="E38" s="84"/>
      <c r="F38" s="18"/>
      <c r="G38" s="85"/>
      <c r="H38" s="49"/>
    </row>
    <row r="39" spans="1:8" ht="12.75">
      <c r="A39" s="9"/>
      <c r="B39" s="3" t="s">
        <v>75</v>
      </c>
      <c r="C39" s="9"/>
      <c r="D39" s="9"/>
      <c r="E39" s="21"/>
      <c r="F39" s="18"/>
      <c r="G39" s="18"/>
      <c r="H39" s="49"/>
    </row>
    <row r="40" spans="1:8" ht="12.75">
      <c r="A40" s="9"/>
      <c r="B40" s="12" t="s">
        <v>11</v>
      </c>
      <c r="C40" s="9"/>
      <c r="D40" s="9"/>
      <c r="E40" s="21">
        <f>Equity!C35</f>
        <v>103883</v>
      </c>
      <c r="F40" s="18"/>
      <c r="G40" s="18">
        <v>103579</v>
      </c>
      <c r="H40" s="49"/>
    </row>
    <row r="41" spans="1:8" ht="12.75">
      <c r="A41" s="9"/>
      <c r="B41" s="9" t="s">
        <v>2</v>
      </c>
      <c r="C41" s="9"/>
      <c r="D41" s="9"/>
      <c r="E41" s="21">
        <f>SUM(Equity!D35:H35)</f>
        <v>281008</v>
      </c>
      <c r="F41" s="18"/>
      <c r="G41" s="18">
        <f>SUM(Equity!D30:H30)</f>
        <v>254639</v>
      </c>
      <c r="H41" s="49"/>
    </row>
    <row r="42" spans="1:8" ht="3" customHeight="1">
      <c r="A42" s="9"/>
      <c r="B42" s="9"/>
      <c r="C42" s="9"/>
      <c r="D42" s="9"/>
      <c r="E42" s="50"/>
      <c r="F42" s="18"/>
      <c r="G42" s="19"/>
      <c r="H42" s="49"/>
    </row>
    <row r="43" spans="1:8" ht="12.75">
      <c r="A43" s="9"/>
      <c r="B43" s="12" t="s">
        <v>40</v>
      </c>
      <c r="C43" s="9"/>
      <c r="D43" s="9"/>
      <c r="E43" s="21">
        <f>SUM(E40:E42)</f>
        <v>384891</v>
      </c>
      <c r="F43" s="18"/>
      <c r="G43" s="18">
        <f>SUM(G40:G42)</f>
        <v>358218</v>
      </c>
      <c r="H43" s="49"/>
    </row>
    <row r="44" spans="1:8" ht="12.75">
      <c r="A44" s="12"/>
      <c r="B44" s="12" t="s">
        <v>12</v>
      </c>
      <c r="C44" s="9"/>
      <c r="D44" s="9"/>
      <c r="E44" s="21">
        <f>Equity!J35</f>
        <v>4648</v>
      </c>
      <c r="F44" s="18"/>
      <c r="G44" s="18">
        <f>Equity!J30</f>
        <v>3651</v>
      </c>
      <c r="H44" s="49"/>
    </row>
    <row r="45" spans="1:8" ht="3" customHeight="1">
      <c r="A45" s="12"/>
      <c r="B45" s="12"/>
      <c r="C45" s="9"/>
      <c r="D45" s="9"/>
      <c r="E45" s="50"/>
      <c r="F45" s="18"/>
      <c r="G45" s="19"/>
      <c r="H45" s="49"/>
    </row>
    <row r="46" spans="1:8" ht="12.75">
      <c r="A46" s="12"/>
      <c r="B46" s="17" t="s">
        <v>76</v>
      </c>
      <c r="C46" s="9"/>
      <c r="D46" s="9"/>
      <c r="E46" s="21">
        <f>SUM(E43:E45)</f>
        <v>389539</v>
      </c>
      <c r="F46" s="18"/>
      <c r="G46" s="18">
        <f>SUM(G43:G45)</f>
        <v>361869</v>
      </c>
      <c r="H46" s="49"/>
    </row>
    <row r="47" spans="1:8" ht="3.75" customHeight="1">
      <c r="A47" s="12"/>
      <c r="B47" s="12"/>
      <c r="C47" s="9"/>
      <c r="D47" s="9"/>
      <c r="E47" s="50"/>
      <c r="F47" s="18"/>
      <c r="G47" s="19"/>
      <c r="H47" s="49"/>
    </row>
    <row r="48" spans="1:8" ht="12.75">
      <c r="A48" s="12"/>
      <c r="B48" s="12"/>
      <c r="C48" s="9"/>
      <c r="D48" s="9"/>
      <c r="E48" s="21"/>
      <c r="F48" s="18"/>
      <c r="G48" s="18"/>
      <c r="H48" s="49"/>
    </row>
    <row r="49" spans="1:8" ht="12.75">
      <c r="A49" s="12"/>
      <c r="B49" s="3" t="s">
        <v>77</v>
      </c>
      <c r="C49" s="9"/>
      <c r="D49" s="9"/>
      <c r="E49" s="21"/>
      <c r="F49" s="18"/>
      <c r="G49" s="18"/>
      <c r="H49" s="49"/>
    </row>
    <row r="50" spans="1:12" ht="12.75">
      <c r="A50" s="12"/>
      <c r="B50" s="17" t="s">
        <v>56</v>
      </c>
      <c r="C50" s="9"/>
      <c r="D50" s="9"/>
      <c r="E50" s="93">
        <v>79450</v>
      </c>
      <c r="F50" s="18"/>
      <c r="G50" s="18">
        <v>65847</v>
      </c>
      <c r="H50" s="49"/>
      <c r="I50" s="49"/>
      <c r="L50" s="21"/>
    </row>
    <row r="51" spans="1:8" ht="12.75">
      <c r="A51" s="12"/>
      <c r="B51" s="12" t="s">
        <v>41</v>
      </c>
      <c r="C51" s="9"/>
      <c r="D51" s="9"/>
      <c r="E51" s="21">
        <v>7974</v>
      </c>
      <c r="F51" s="18"/>
      <c r="G51" s="18">
        <v>7130</v>
      </c>
      <c r="H51" s="49"/>
    </row>
    <row r="52" spans="1:8" ht="12.75">
      <c r="A52" s="12"/>
      <c r="B52" s="12" t="s">
        <v>60</v>
      </c>
      <c r="C52" s="9"/>
      <c r="D52" s="9"/>
      <c r="E52" s="21">
        <v>2190</v>
      </c>
      <c r="F52" s="18"/>
      <c r="G52" s="18">
        <v>2190</v>
      </c>
      <c r="H52" s="49"/>
    </row>
    <row r="53" spans="1:8" ht="12.75">
      <c r="A53" s="12"/>
      <c r="B53" s="12" t="s">
        <v>48</v>
      </c>
      <c r="C53" s="9"/>
      <c r="D53" s="9"/>
      <c r="E53" s="21">
        <v>0</v>
      </c>
      <c r="F53" s="18"/>
      <c r="G53" s="18">
        <v>38901</v>
      </c>
      <c r="H53" s="49"/>
    </row>
    <row r="54" spans="1:8" ht="2.25" customHeight="1">
      <c r="A54" s="9"/>
      <c r="B54" s="9"/>
      <c r="C54" s="9"/>
      <c r="D54" s="9"/>
      <c r="E54" s="50"/>
      <c r="F54" s="18"/>
      <c r="G54" s="19"/>
      <c r="H54" s="49"/>
    </row>
    <row r="55" spans="1:8" ht="12.75">
      <c r="A55" s="9"/>
      <c r="B55" s="17"/>
      <c r="C55" s="9"/>
      <c r="D55" s="9"/>
      <c r="E55" s="21">
        <f>SUM(E50:E54)</f>
        <v>89614</v>
      </c>
      <c r="F55" s="18"/>
      <c r="G55" s="18">
        <f>SUM(G50:G54)</f>
        <v>114068</v>
      </c>
      <c r="H55" s="49"/>
    </row>
    <row r="56" spans="1:8" ht="3" customHeight="1">
      <c r="A56" s="9"/>
      <c r="B56" s="9"/>
      <c r="C56" s="9"/>
      <c r="D56" s="9"/>
      <c r="E56" s="50"/>
      <c r="F56" s="18"/>
      <c r="G56" s="19"/>
      <c r="H56" s="49"/>
    </row>
    <row r="57" spans="1:8" ht="12.75">
      <c r="A57" s="12"/>
      <c r="B57" s="3" t="s">
        <v>44</v>
      </c>
      <c r="C57" s="9"/>
      <c r="D57" s="9"/>
      <c r="E57" s="21"/>
      <c r="F57" s="18"/>
      <c r="G57" s="18"/>
      <c r="H57" s="49"/>
    </row>
    <row r="58" spans="1:8" ht="12.75">
      <c r="A58" s="12"/>
      <c r="B58" s="12" t="s">
        <v>60</v>
      </c>
      <c r="C58" s="9"/>
      <c r="D58" s="9"/>
      <c r="E58" s="21">
        <v>302</v>
      </c>
      <c r="F58" s="18"/>
      <c r="G58" s="18">
        <v>302</v>
      </c>
      <c r="H58" s="49"/>
    </row>
    <row r="59" spans="1:9" ht="12.75">
      <c r="A59" s="9"/>
      <c r="B59" s="12" t="s">
        <v>56</v>
      </c>
      <c r="D59" s="9"/>
      <c r="E59" s="21">
        <v>16423</v>
      </c>
      <c r="F59" s="18"/>
      <c r="G59" s="18">
        <v>61497</v>
      </c>
      <c r="H59" s="49"/>
      <c r="I59" s="49"/>
    </row>
    <row r="60" spans="1:9" ht="12.75">
      <c r="A60" s="9"/>
      <c r="B60" s="12" t="s">
        <v>9</v>
      </c>
      <c r="D60" s="9"/>
      <c r="E60" s="21">
        <f>94803+12806-1</f>
        <v>107608</v>
      </c>
      <c r="F60" s="18"/>
      <c r="G60" s="18">
        <v>101914</v>
      </c>
      <c r="H60" s="49"/>
      <c r="I60" s="49"/>
    </row>
    <row r="61" spans="1:9" ht="12.75">
      <c r="A61" s="9"/>
      <c r="B61" s="12" t="s">
        <v>10</v>
      </c>
      <c r="D61" s="9"/>
      <c r="E61" s="21">
        <v>51276</v>
      </c>
      <c r="F61" s="18"/>
      <c r="G61" s="18">
        <v>49421</v>
      </c>
      <c r="H61" s="49"/>
      <c r="I61" s="49"/>
    </row>
    <row r="62" spans="1:8" ht="12.75">
      <c r="A62" s="9"/>
      <c r="B62" s="17" t="s">
        <v>39</v>
      </c>
      <c r="D62" s="9"/>
      <c r="E62" s="21">
        <v>6691</v>
      </c>
      <c r="F62" s="18"/>
      <c r="G62" s="18">
        <v>4889</v>
      </c>
      <c r="H62" s="49"/>
    </row>
    <row r="63" spans="1:8" ht="3.75" customHeight="1">
      <c r="A63" s="9"/>
      <c r="B63" s="9"/>
      <c r="C63" s="9"/>
      <c r="D63" s="9"/>
      <c r="E63" s="50"/>
      <c r="F63" s="18"/>
      <c r="G63" s="19"/>
      <c r="H63" s="49"/>
    </row>
    <row r="64" spans="1:8" ht="12.75">
      <c r="A64" s="9"/>
      <c r="B64" s="9"/>
      <c r="C64" s="9"/>
      <c r="D64" s="9"/>
      <c r="E64" s="21">
        <f>SUM(E58:E63)</f>
        <v>182300</v>
      </c>
      <c r="F64" s="18"/>
      <c r="G64" s="18">
        <f>SUM(G58:G63)</f>
        <v>218023</v>
      </c>
      <c r="H64" s="49"/>
    </row>
    <row r="65" spans="1:8" ht="3" customHeight="1">
      <c r="A65" s="9"/>
      <c r="B65" s="9"/>
      <c r="C65" s="9"/>
      <c r="D65" s="9"/>
      <c r="E65" s="50"/>
      <c r="F65" s="18"/>
      <c r="G65" s="19"/>
      <c r="H65" s="49"/>
    </row>
    <row r="66" spans="1:8" ht="12.75">
      <c r="A66" s="9"/>
      <c r="B66" s="3" t="s">
        <v>78</v>
      </c>
      <c r="C66" s="9"/>
      <c r="D66" s="9"/>
      <c r="E66" s="21">
        <f>E64+E55</f>
        <v>271914</v>
      </c>
      <c r="F66" s="18"/>
      <c r="G66" s="18">
        <f>G64+G55</f>
        <v>332091</v>
      </c>
      <c r="H66" s="49"/>
    </row>
    <row r="67" spans="1:8" ht="3" customHeight="1">
      <c r="A67" s="9"/>
      <c r="B67" s="9"/>
      <c r="C67" s="9"/>
      <c r="D67" s="9"/>
      <c r="E67" s="50"/>
      <c r="F67" s="18"/>
      <c r="G67" s="19"/>
      <c r="H67" s="49"/>
    </row>
    <row r="68" spans="1:10" ht="12.75">
      <c r="A68" s="9"/>
      <c r="B68" s="3" t="s">
        <v>79</v>
      </c>
      <c r="C68" s="9"/>
      <c r="D68" s="9"/>
      <c r="E68" s="21">
        <f>E66+E46</f>
        <v>661453</v>
      </c>
      <c r="F68" s="18"/>
      <c r="G68" s="18">
        <f>G66+G46</f>
        <v>693960</v>
      </c>
      <c r="H68" s="49"/>
      <c r="I68" s="49">
        <f>E68-E36</f>
        <v>0</v>
      </c>
      <c r="J68" s="49">
        <f>G68-G36</f>
        <v>0</v>
      </c>
    </row>
    <row r="69" spans="1:8" ht="4.5" customHeight="1" thickBot="1">
      <c r="A69" s="9"/>
      <c r="B69" s="9"/>
      <c r="C69" s="9"/>
      <c r="D69" s="9"/>
      <c r="E69" s="51"/>
      <c r="F69" s="18"/>
      <c r="G69" s="51"/>
      <c r="H69" s="49"/>
    </row>
    <row r="70" spans="1:8" ht="12.75">
      <c r="A70" s="9"/>
      <c r="B70" s="9"/>
      <c r="C70" s="9"/>
      <c r="D70" s="9"/>
      <c r="E70" s="21"/>
      <c r="F70" s="18"/>
      <c r="G70" s="18"/>
      <c r="H70" s="49"/>
    </row>
    <row r="71" spans="1:8" ht="12.75">
      <c r="A71" s="9"/>
      <c r="B71" s="12" t="s">
        <v>70</v>
      </c>
      <c r="C71" s="9"/>
      <c r="D71" s="9"/>
      <c r="E71" s="71">
        <f>E43/E40</f>
        <v>3.7050431735702665</v>
      </c>
      <c r="F71" s="13"/>
      <c r="G71" s="119">
        <f>G43/G40</f>
        <v>3.458403730485909</v>
      </c>
      <c r="H71" s="2"/>
    </row>
    <row r="72" spans="1:8" ht="3" customHeight="1" thickBot="1">
      <c r="A72" s="9"/>
      <c r="B72" s="9"/>
      <c r="C72" s="9"/>
      <c r="D72" s="9"/>
      <c r="E72" s="51"/>
      <c r="F72" s="13"/>
      <c r="G72" s="51"/>
      <c r="H72" s="2"/>
    </row>
    <row r="73" spans="1:8" ht="12.75">
      <c r="A73" s="9"/>
      <c r="B73" s="9"/>
      <c r="C73" s="9"/>
      <c r="D73" s="9"/>
      <c r="E73" s="5"/>
      <c r="F73" s="13"/>
      <c r="G73" s="13"/>
      <c r="H73" s="2"/>
    </row>
    <row r="74" spans="1:8" ht="12.75">
      <c r="A74" s="9"/>
      <c r="B74" s="9"/>
      <c r="C74" s="9"/>
      <c r="D74" s="9"/>
      <c r="E74" s="5"/>
      <c r="F74" s="13"/>
      <c r="G74" s="13"/>
      <c r="H74" s="2"/>
    </row>
    <row r="75" spans="1:7" ht="30" customHeight="1">
      <c r="A75" s="12"/>
      <c r="B75" s="147" t="s">
        <v>71</v>
      </c>
      <c r="C75" s="148"/>
      <c r="D75" s="148"/>
      <c r="E75" s="148"/>
      <c r="F75" s="148"/>
      <c r="G75" s="148"/>
    </row>
    <row r="76" spans="1:7" ht="12.75">
      <c r="A76" s="9"/>
      <c r="B76" s="9"/>
      <c r="C76" s="9"/>
      <c r="D76" s="9"/>
      <c r="E76" s="37"/>
      <c r="F76" s="38"/>
      <c r="G76" s="38"/>
    </row>
    <row r="77" spans="1:7" ht="12.75">
      <c r="A77" s="9"/>
      <c r="B77" s="9"/>
      <c r="C77" s="9"/>
      <c r="D77" s="9"/>
      <c r="E77" s="37"/>
      <c r="F77" s="38"/>
      <c r="G77" s="38"/>
    </row>
    <row r="78" ht="12.75">
      <c r="A78" s="9"/>
    </row>
    <row r="79" spans="1:5" ht="12.75">
      <c r="A79" s="9"/>
      <c r="E79" s="5"/>
    </row>
    <row r="80" spans="1:7" ht="12.75">
      <c r="A80" s="9"/>
      <c r="B80" s="9"/>
      <c r="C80" s="9"/>
      <c r="D80" s="9"/>
      <c r="E80" s="5"/>
      <c r="F80" s="13"/>
      <c r="G80" s="13"/>
    </row>
    <row r="81" spans="1:7" ht="12.75">
      <c r="A81" s="9"/>
      <c r="B81" s="9"/>
      <c r="C81" s="9"/>
      <c r="D81" s="9"/>
      <c r="E81" s="5"/>
      <c r="F81" s="13"/>
      <c r="G81" s="13"/>
    </row>
    <row r="82" spans="1:7" ht="12.75">
      <c r="A82" s="9"/>
      <c r="B82" s="9"/>
      <c r="C82" s="9"/>
      <c r="D82" s="9"/>
      <c r="E82" s="5"/>
      <c r="F82" s="13"/>
      <c r="G82" s="13"/>
    </row>
    <row r="83" spans="1:7" ht="12.75">
      <c r="A83" s="9"/>
      <c r="B83" s="9"/>
      <c r="C83" s="9"/>
      <c r="D83" s="9"/>
      <c r="E83" s="5"/>
      <c r="F83" s="13"/>
      <c r="G83" s="13"/>
    </row>
    <row r="84" spans="1:7" ht="12.75">
      <c r="A84" s="9"/>
      <c r="B84" s="9"/>
      <c r="C84" s="9"/>
      <c r="D84" s="9"/>
      <c r="E84" s="5"/>
      <c r="F84" s="13"/>
      <c r="G84" s="13"/>
    </row>
    <row r="85" spans="1:7" ht="12.75">
      <c r="A85" s="9"/>
      <c r="B85" s="9"/>
      <c r="C85" s="9"/>
      <c r="D85" s="9"/>
      <c r="E85" s="5"/>
      <c r="F85" s="13"/>
      <c r="G85" s="13"/>
    </row>
    <row r="86" spans="1:7" ht="12.75">
      <c r="A86" s="9"/>
      <c r="B86" s="9"/>
      <c r="C86" s="9"/>
      <c r="D86" s="9"/>
      <c r="E86" s="5"/>
      <c r="F86" s="13"/>
      <c r="G86" s="13"/>
    </row>
    <row r="87" spans="5:7" ht="12.75">
      <c r="E87" s="5"/>
      <c r="F87" s="2"/>
      <c r="G87" s="13"/>
    </row>
    <row r="88" spans="5:7" ht="12.75">
      <c r="E88" s="5"/>
      <c r="F88" s="2"/>
      <c r="G88" s="13"/>
    </row>
    <row r="89" spans="5:7" ht="12.75">
      <c r="E89" s="5"/>
      <c r="F89" s="2"/>
      <c r="G89" s="13"/>
    </row>
    <row r="90" spans="5:7" ht="12.75">
      <c r="E90" s="5"/>
      <c r="F90" s="2"/>
      <c r="G90" s="13"/>
    </row>
    <row r="91" spans="5:7" ht="12.75">
      <c r="E91" s="5"/>
      <c r="F91" s="2"/>
      <c r="G91" s="13"/>
    </row>
    <row r="92" spans="5:7" ht="12.75">
      <c r="E92" s="5"/>
      <c r="F92" s="2"/>
      <c r="G92" s="13"/>
    </row>
    <row r="93" spans="5:7" ht="12.75">
      <c r="E93" s="5"/>
      <c r="F93" s="2"/>
      <c r="G93" s="13"/>
    </row>
    <row r="94" spans="5:7" ht="12.75">
      <c r="E94" s="5"/>
      <c r="F94" s="2"/>
      <c r="G94" s="13"/>
    </row>
    <row r="95" spans="5:7" ht="12.75">
      <c r="E95" s="5"/>
      <c r="F95" s="2"/>
      <c r="G95" s="13"/>
    </row>
    <row r="96" spans="5:7" ht="12.75">
      <c r="E96" s="5"/>
      <c r="F96" s="2"/>
      <c r="G96" s="13"/>
    </row>
    <row r="97" spans="5:7" ht="12.75">
      <c r="E97" s="5"/>
      <c r="F97" s="2"/>
      <c r="G97" s="13"/>
    </row>
    <row r="98" spans="5:7" ht="12.75">
      <c r="E98" s="5"/>
      <c r="F98" s="2"/>
      <c r="G98" s="13"/>
    </row>
    <row r="99" spans="5:7" ht="12.75">
      <c r="E99" s="5"/>
      <c r="F99" s="2"/>
      <c r="G99" s="13"/>
    </row>
    <row r="100" spans="5:7" ht="12.75">
      <c r="E100" s="5"/>
      <c r="F100" s="2"/>
      <c r="G100" s="13"/>
    </row>
    <row r="101" spans="5:7" ht="12.75">
      <c r="E101" s="5"/>
      <c r="F101" s="2"/>
      <c r="G101" s="13"/>
    </row>
    <row r="102" spans="5:7" ht="12.75">
      <c r="E102" s="5"/>
      <c r="F102" s="2"/>
      <c r="G102" s="13"/>
    </row>
    <row r="103" spans="5:7" ht="12.75">
      <c r="E103" s="5"/>
      <c r="F103" s="2"/>
      <c r="G103" s="13"/>
    </row>
    <row r="104" spans="5:7" ht="12.75">
      <c r="E104" s="5"/>
      <c r="F104" s="2"/>
      <c r="G104" s="13"/>
    </row>
    <row r="105" spans="5:7" ht="12.75">
      <c r="E105" s="5"/>
      <c r="F105" s="2"/>
      <c r="G105" s="13"/>
    </row>
    <row r="106" spans="5:7" ht="12.75">
      <c r="E106" s="5"/>
      <c r="F106" s="2"/>
      <c r="G106" s="13"/>
    </row>
    <row r="107" spans="5:7" ht="12.75">
      <c r="E107" s="5"/>
      <c r="F107" s="2"/>
      <c r="G107" s="13"/>
    </row>
    <row r="108" spans="5:7" ht="12.75">
      <c r="E108" s="5"/>
      <c r="F108" s="2"/>
      <c r="G108" s="13"/>
    </row>
    <row r="109" spans="5:7" ht="12.75">
      <c r="E109" s="5"/>
      <c r="F109" s="2"/>
      <c r="G109" s="13"/>
    </row>
    <row r="110" spans="5:7" ht="12.75">
      <c r="E110" s="5"/>
      <c r="F110" s="2"/>
      <c r="G110" s="13"/>
    </row>
    <row r="111" spans="5:7" ht="12.75">
      <c r="E111" s="5"/>
      <c r="F111" s="2"/>
      <c r="G111" s="13"/>
    </row>
    <row r="112" spans="5:7" ht="12.75">
      <c r="E112" s="5"/>
      <c r="F112" s="2"/>
      <c r="G112" s="13"/>
    </row>
    <row r="113" spans="5:7" ht="12.75">
      <c r="E113" s="5"/>
      <c r="F113" s="2"/>
      <c r="G113" s="13"/>
    </row>
    <row r="114" spans="5:7" ht="12.75">
      <c r="E114" s="5"/>
      <c r="F114" s="2"/>
      <c r="G114" s="13"/>
    </row>
    <row r="115" spans="5:7" ht="12.75">
      <c r="E115" s="5"/>
      <c r="F115" s="2"/>
      <c r="G115" s="13"/>
    </row>
    <row r="116" spans="5:7" ht="12.75">
      <c r="E116" s="5"/>
      <c r="F116" s="2"/>
      <c r="G116" s="13"/>
    </row>
    <row r="117" spans="5:7" ht="12.75">
      <c r="E117" s="5"/>
      <c r="F117" s="2"/>
      <c r="G117" s="13"/>
    </row>
    <row r="118" spans="5:7" ht="12.75">
      <c r="E118" s="5"/>
      <c r="F118" s="2"/>
      <c r="G118" s="13"/>
    </row>
    <row r="119" spans="5:7" ht="12.75">
      <c r="E119" s="5"/>
      <c r="F119" s="2"/>
      <c r="G119" s="13"/>
    </row>
    <row r="120" spans="5:7" ht="12.75">
      <c r="E120" s="5"/>
      <c r="F120" s="2"/>
      <c r="G120" s="13"/>
    </row>
    <row r="121" spans="5:7" ht="12.75">
      <c r="E121" s="5"/>
      <c r="F121" s="2"/>
      <c r="G121" s="13"/>
    </row>
    <row r="122" spans="5:7" ht="12.75">
      <c r="E122" s="5"/>
      <c r="F122" s="2"/>
      <c r="G122" s="13"/>
    </row>
    <row r="123" spans="5:7" ht="12.75">
      <c r="E123" s="5"/>
      <c r="F123" s="2"/>
      <c r="G123" s="13"/>
    </row>
    <row r="124" spans="5:7" ht="12.75">
      <c r="E124" s="5"/>
      <c r="F124" s="2"/>
      <c r="G124" s="13"/>
    </row>
    <row r="125" spans="5:7" ht="12.75">
      <c r="E125" s="5"/>
      <c r="F125" s="2"/>
      <c r="G125" s="13"/>
    </row>
    <row r="126" spans="5:7" ht="12.75">
      <c r="E126" s="5"/>
      <c r="F126" s="2"/>
      <c r="G126" s="13"/>
    </row>
    <row r="127" spans="5:7" ht="12.75">
      <c r="E127" s="5"/>
      <c r="F127" s="2"/>
      <c r="G127" s="13"/>
    </row>
    <row r="128" spans="5:7" ht="12.75">
      <c r="E128" s="5"/>
      <c r="F128" s="2"/>
      <c r="G128" s="13"/>
    </row>
    <row r="129" spans="5:7" ht="12.75">
      <c r="E129" s="5"/>
      <c r="F129" s="2"/>
      <c r="G129" s="13"/>
    </row>
    <row r="130" spans="5:7" ht="12.75">
      <c r="E130" s="5"/>
      <c r="F130" s="2"/>
      <c r="G130" s="13"/>
    </row>
    <row r="131" spans="5:7" ht="12.75">
      <c r="E131" s="5"/>
      <c r="F131" s="2"/>
      <c r="G131" s="13"/>
    </row>
    <row r="132" spans="5:7" ht="12.75">
      <c r="E132" s="5"/>
      <c r="F132" s="2"/>
      <c r="G132" s="13"/>
    </row>
    <row r="133" spans="5:7" ht="12.75">
      <c r="E133" s="5"/>
      <c r="F133" s="2"/>
      <c r="G133" s="13"/>
    </row>
    <row r="134" spans="5:7" ht="12.75">
      <c r="E134" s="5"/>
      <c r="F134" s="2"/>
      <c r="G134" s="13"/>
    </row>
    <row r="135" spans="5:7" ht="12.75">
      <c r="E135" s="5"/>
      <c r="F135" s="2"/>
      <c r="G135" s="13"/>
    </row>
    <row r="136" spans="5:7" ht="12.75">
      <c r="E136" s="5"/>
      <c r="F136" s="2"/>
      <c r="G136" s="13"/>
    </row>
    <row r="137" spans="5:7" ht="12.75">
      <c r="E137" s="5"/>
      <c r="F137" s="2"/>
      <c r="G137" s="13"/>
    </row>
    <row r="138" spans="5:7" ht="12.75">
      <c r="E138" s="5"/>
      <c r="F138" s="2"/>
      <c r="G138" s="13"/>
    </row>
    <row r="139" spans="5:7" ht="12.75">
      <c r="E139" s="5"/>
      <c r="F139" s="2"/>
      <c r="G139" s="13"/>
    </row>
    <row r="140" spans="5:7" ht="12.75">
      <c r="E140" s="5"/>
      <c r="F140" s="2"/>
      <c r="G140" s="13"/>
    </row>
    <row r="141" spans="5:7" ht="12.75">
      <c r="E141" s="5"/>
      <c r="F141" s="2"/>
      <c r="G141" s="13"/>
    </row>
    <row r="142" spans="5:7" ht="12.75">
      <c r="E142" s="5"/>
      <c r="F142" s="2"/>
      <c r="G142" s="13"/>
    </row>
    <row r="143" spans="5:7" ht="12.75">
      <c r="E143" s="5"/>
      <c r="F143" s="2"/>
      <c r="G143" s="13"/>
    </row>
    <row r="144" spans="5:7" ht="12.75">
      <c r="E144" s="5"/>
      <c r="F144" s="2"/>
      <c r="G144" s="13"/>
    </row>
    <row r="145" spans="5:7" ht="12.75">
      <c r="E145" s="5"/>
      <c r="F145" s="2"/>
      <c r="G145" s="13"/>
    </row>
    <row r="146" spans="5:7" ht="12.75">
      <c r="E146" s="5"/>
      <c r="F146" s="2"/>
      <c r="G146" s="13"/>
    </row>
    <row r="147" spans="5:7" ht="12.75">
      <c r="E147" s="5"/>
      <c r="F147" s="2"/>
      <c r="G147" s="13"/>
    </row>
    <row r="148" spans="5:7" ht="12.75">
      <c r="E148" s="5"/>
      <c r="F148" s="2"/>
      <c r="G148" s="13"/>
    </row>
    <row r="149" spans="5:7" ht="12.75">
      <c r="E149" s="5"/>
      <c r="F149" s="2"/>
      <c r="G149" s="13"/>
    </row>
    <row r="150" spans="5:7" ht="12.75">
      <c r="E150" s="5"/>
      <c r="F150" s="2"/>
      <c r="G150" s="13"/>
    </row>
    <row r="151" spans="5:7" ht="12.75">
      <c r="E151" s="5"/>
      <c r="F151" s="2"/>
      <c r="G151" s="13"/>
    </row>
    <row r="152" spans="5:7" ht="12.75">
      <c r="E152" s="5"/>
      <c r="F152" s="2"/>
      <c r="G152" s="13"/>
    </row>
    <row r="153" spans="5:7" ht="12.75">
      <c r="E153" s="5"/>
      <c r="F153" s="2"/>
      <c r="G153" s="13"/>
    </row>
    <row r="154" spans="5:7" ht="12.75">
      <c r="E154" s="5"/>
      <c r="F154" s="2"/>
      <c r="G154" s="13"/>
    </row>
    <row r="155" spans="5:7" ht="12.75">
      <c r="E155" s="5"/>
      <c r="F155" s="2"/>
      <c r="G155" s="13"/>
    </row>
    <row r="156" spans="5:7" ht="12.75">
      <c r="E156" s="5"/>
      <c r="F156" s="2"/>
      <c r="G156" s="13"/>
    </row>
    <row r="157" spans="5:7" ht="12.75">
      <c r="E157" s="5"/>
      <c r="F157" s="2"/>
      <c r="G157" s="13"/>
    </row>
    <row r="158" spans="5:7" ht="12.75">
      <c r="E158" s="5"/>
      <c r="F158" s="2"/>
      <c r="G158" s="13"/>
    </row>
    <row r="159" spans="5:7" ht="12.75">
      <c r="E159" s="5"/>
      <c r="F159" s="2"/>
      <c r="G159" s="13"/>
    </row>
    <row r="160" spans="5:7" ht="12.75">
      <c r="E160" s="5"/>
      <c r="F160" s="2"/>
      <c r="G160" s="13"/>
    </row>
    <row r="161" spans="5:7" ht="12.75">
      <c r="E161" s="5"/>
      <c r="F161" s="2"/>
      <c r="G161" s="13"/>
    </row>
  </sheetData>
  <mergeCells count="1">
    <mergeCell ref="B75:G75"/>
  </mergeCells>
  <printOptions/>
  <pageMargins left="0.41" right="0.28" top="0.4" bottom="0.43" header="0.31" footer="0.28"/>
  <pageSetup cellComments="asDisplayed" fitToHeight="1" fitToWidth="1" horizontalDpi="600" verticalDpi="600" orientation="portrait" paperSize="9" scale="98" r:id="rId1"/>
  <headerFooter alignWithMargins="0">
    <oddFooter>&amp;CPage &amp;P</oddFooter>
  </headerFooter>
  <rowBreaks count="2" manualBreakCount="2">
    <brk id="169" max="255" man="1"/>
    <brk id="17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51"/>
  <sheetViews>
    <sheetView showGridLines="0" view="pageBreakPreview" zoomScaleSheetLayoutView="100" workbookViewId="0" topLeftCell="A1">
      <selection activeCell="A1" sqref="A1"/>
    </sheetView>
  </sheetViews>
  <sheetFormatPr defaultColWidth="9.140625" defaultRowHeight="12.75"/>
  <cols>
    <col min="1" max="1" width="2.57421875" style="9" customWidth="1"/>
    <col min="2" max="2" width="38.8515625" style="9" customWidth="1"/>
    <col min="3" max="3" width="10.7109375" style="3" customWidth="1"/>
    <col min="4" max="4" width="10.7109375" style="18" customWidth="1"/>
    <col min="5" max="5" width="2.00390625" style="9" customWidth="1"/>
    <col min="6" max="6" width="11.57421875" style="3" bestFit="1" customWidth="1"/>
    <col min="7" max="7" width="11.421875" style="9" customWidth="1"/>
    <col min="8" max="8" width="3.140625" style="9" customWidth="1"/>
    <col min="9" max="9" width="11.28125" style="16" bestFit="1" customWidth="1"/>
    <col min="10" max="10" width="9.140625" style="16" customWidth="1"/>
    <col min="11" max="11" width="10.7109375" style="16" bestFit="1" customWidth="1"/>
    <col min="12" max="16384" width="9.140625" style="9" customWidth="1"/>
  </cols>
  <sheetData>
    <row r="1" ht="15.75" customHeight="1">
      <c r="A1" s="3" t="s">
        <v>3</v>
      </c>
    </row>
    <row r="2" ht="12.75">
      <c r="A2" s="12" t="s">
        <v>224</v>
      </c>
    </row>
    <row r="4" ht="12.75">
      <c r="A4" s="12" t="s">
        <v>225</v>
      </c>
    </row>
    <row r="5" ht="12.75">
      <c r="B5" s="12"/>
    </row>
    <row r="6" spans="1:8" ht="12.75">
      <c r="A6" s="34" t="s">
        <v>62</v>
      </c>
      <c r="F6" s="7"/>
      <c r="G6" s="8"/>
      <c r="H6" s="8"/>
    </row>
    <row r="7" spans="1:8" ht="12.75">
      <c r="A7" s="34" t="s">
        <v>228</v>
      </c>
      <c r="F7" s="7"/>
      <c r="G7" s="8"/>
      <c r="H7" s="8"/>
    </row>
    <row r="8" spans="6:8" ht="12.75">
      <c r="F8" s="7"/>
      <c r="G8" s="8"/>
      <c r="H8" s="8"/>
    </row>
    <row r="9" spans="1:8" ht="4.5" customHeight="1">
      <c r="A9" s="15"/>
      <c r="B9" s="15"/>
      <c r="C9" s="65"/>
      <c r="D9" s="132"/>
      <c r="E9" s="94"/>
      <c r="F9" s="25"/>
      <c r="G9" s="90"/>
      <c r="H9" s="8"/>
    </row>
    <row r="10" spans="3:8" ht="12.75">
      <c r="C10" s="149" t="s">
        <v>46</v>
      </c>
      <c r="D10" s="150"/>
      <c r="F10" s="149" t="s">
        <v>208</v>
      </c>
      <c r="G10" s="150"/>
      <c r="H10" s="8"/>
    </row>
    <row r="11" spans="3:8" ht="12.75">
      <c r="C11" s="151" t="s">
        <v>207</v>
      </c>
      <c r="D11" s="151"/>
      <c r="F11" s="151" t="s">
        <v>207</v>
      </c>
      <c r="G11" s="151"/>
      <c r="H11" s="8"/>
    </row>
    <row r="12" spans="3:8" ht="12.75">
      <c r="C12" s="67">
        <v>2006</v>
      </c>
      <c r="D12" s="133" t="s">
        <v>146</v>
      </c>
      <c r="E12" s="22"/>
      <c r="F12" s="67">
        <v>2006</v>
      </c>
      <c r="G12" s="22">
        <v>2005</v>
      </c>
      <c r="H12" s="8"/>
    </row>
    <row r="13" spans="3:8" ht="12.75">
      <c r="C13" s="67" t="s">
        <v>0</v>
      </c>
      <c r="D13" s="133" t="s">
        <v>0</v>
      </c>
      <c r="E13" s="22"/>
      <c r="F13" s="67" t="s">
        <v>0</v>
      </c>
      <c r="G13" s="22" t="s">
        <v>0</v>
      </c>
      <c r="H13" s="8"/>
    </row>
    <row r="14" spans="1:8" ht="6" customHeight="1" thickBot="1">
      <c r="A14" s="26"/>
      <c r="B14" s="26"/>
      <c r="C14" s="39"/>
      <c r="D14" s="32"/>
      <c r="E14" s="26"/>
      <c r="F14" s="27"/>
      <c r="G14" s="28"/>
      <c r="H14" s="8"/>
    </row>
    <row r="15" spans="2:8" ht="12.75">
      <c r="B15" s="3"/>
      <c r="C15" s="40"/>
      <c r="D15" s="76"/>
      <c r="E15" s="73"/>
      <c r="F15" s="74"/>
      <c r="G15" s="8"/>
      <c r="H15" s="8"/>
    </row>
    <row r="16" spans="2:13" ht="12.75">
      <c r="B16" s="29" t="s">
        <v>33</v>
      </c>
      <c r="C16" s="93">
        <v>99018</v>
      </c>
      <c r="D16" s="76">
        <v>126982</v>
      </c>
      <c r="E16" s="76"/>
      <c r="F16" s="93">
        <f>(C16)+112420</f>
        <v>211438</v>
      </c>
      <c r="G16" s="76">
        <v>222478</v>
      </c>
      <c r="H16" s="7"/>
      <c r="I16" s="134"/>
      <c r="J16" s="136"/>
      <c r="K16" s="104"/>
      <c r="L16" s="137"/>
      <c r="M16" s="97"/>
    </row>
    <row r="17" spans="1:11" ht="5.25" customHeight="1" thickBot="1">
      <c r="A17" s="26"/>
      <c r="B17" s="68"/>
      <c r="C17" s="77"/>
      <c r="D17" s="78"/>
      <c r="E17" s="78"/>
      <c r="F17" s="77"/>
      <c r="G17" s="78"/>
      <c r="H17" s="7"/>
      <c r="I17" s="103"/>
      <c r="K17" s="105"/>
    </row>
    <row r="18" spans="2:11" ht="12.75">
      <c r="B18" s="29"/>
      <c r="C18" s="75"/>
      <c r="D18" s="76"/>
      <c r="E18" s="76"/>
      <c r="F18" s="75"/>
      <c r="G18" s="76"/>
      <c r="H18" s="7"/>
      <c r="I18" s="103"/>
      <c r="K18" s="105"/>
    </row>
    <row r="19" spans="2:12" ht="12.75">
      <c r="B19" s="29" t="s">
        <v>32</v>
      </c>
      <c r="C19" s="93">
        <v>16374</v>
      </c>
      <c r="D19" s="76">
        <v>22228</v>
      </c>
      <c r="E19" s="76"/>
      <c r="F19" s="93">
        <f>(C19)+20813</f>
        <v>37187</v>
      </c>
      <c r="G19" s="76">
        <v>40228</v>
      </c>
      <c r="H19" s="7"/>
      <c r="I19" s="134"/>
      <c r="J19" s="136"/>
      <c r="K19" s="104"/>
      <c r="L19" s="137"/>
    </row>
    <row r="20" spans="2:11" ht="12.75">
      <c r="B20" s="29"/>
      <c r="C20" s="93"/>
      <c r="D20" s="76"/>
      <c r="E20" s="76"/>
      <c r="F20" s="75"/>
      <c r="G20" s="76"/>
      <c r="H20" s="7"/>
      <c r="I20" s="134"/>
      <c r="K20" s="105"/>
    </row>
    <row r="21" spans="2:11" ht="12.75">
      <c r="B21" s="30" t="s">
        <v>34</v>
      </c>
      <c r="C21" s="102">
        <f>-1289</f>
        <v>-1289</v>
      </c>
      <c r="D21" s="76">
        <v>-1453</v>
      </c>
      <c r="E21" s="76"/>
      <c r="F21" s="102">
        <f>(C21)+(-1794)</f>
        <v>-3083</v>
      </c>
      <c r="G21" s="76">
        <v>-3069</v>
      </c>
      <c r="H21" s="7"/>
      <c r="I21" s="135"/>
      <c r="K21" s="105"/>
    </row>
    <row r="22" spans="2:11" ht="12.75">
      <c r="B22" s="29" t="s">
        <v>23</v>
      </c>
      <c r="C22" s="102">
        <v>462</v>
      </c>
      <c r="D22" s="76">
        <v>140</v>
      </c>
      <c r="E22" s="76"/>
      <c r="F22" s="102">
        <f>(C22)+302</f>
        <v>764</v>
      </c>
      <c r="G22" s="76">
        <v>358</v>
      </c>
      <c r="H22" s="7"/>
      <c r="I22" s="135"/>
      <c r="K22" s="105"/>
    </row>
    <row r="23" spans="2:11" ht="12.75">
      <c r="B23" s="30" t="s">
        <v>218</v>
      </c>
      <c r="C23" s="102">
        <v>2164</v>
      </c>
      <c r="D23" s="76">
        <v>1778</v>
      </c>
      <c r="E23" s="76"/>
      <c r="F23" s="102">
        <f>(C23)+718</f>
        <v>2882</v>
      </c>
      <c r="G23" s="76">
        <v>1759</v>
      </c>
      <c r="H23" s="7"/>
      <c r="I23" s="135"/>
      <c r="K23" s="105"/>
    </row>
    <row r="24" spans="1:11" ht="4.5" customHeight="1">
      <c r="A24" s="69"/>
      <c r="B24" s="70"/>
      <c r="C24" s="79"/>
      <c r="D24" s="80"/>
      <c r="E24" s="80"/>
      <c r="F24" s="79"/>
      <c r="G24" s="19"/>
      <c r="H24" s="7"/>
      <c r="K24" s="105"/>
    </row>
    <row r="25" spans="2:13" ht="12.75">
      <c r="B25" s="29" t="s">
        <v>80</v>
      </c>
      <c r="C25" s="75">
        <f>SUM(C19:C24)</f>
        <v>17711</v>
      </c>
      <c r="D25" s="76">
        <f>SUM(D19:D24)</f>
        <v>22693</v>
      </c>
      <c r="E25" s="76"/>
      <c r="F25" s="75">
        <f>SUM(F19:F24)</f>
        <v>37750</v>
      </c>
      <c r="G25" s="76">
        <f>SUM(G19:G24)</f>
        <v>39276</v>
      </c>
      <c r="H25" s="7"/>
      <c r="I25" s="134"/>
      <c r="J25" s="136"/>
      <c r="K25" s="104"/>
      <c r="L25" s="137"/>
      <c r="M25" s="97"/>
    </row>
    <row r="26" spans="2:11" ht="12.75">
      <c r="B26" s="29" t="s">
        <v>35</v>
      </c>
      <c r="C26" s="102">
        <f>-4905</f>
        <v>-4905</v>
      </c>
      <c r="D26" s="76">
        <f>-7449</f>
        <v>-7449</v>
      </c>
      <c r="E26" s="76"/>
      <c r="F26" s="102">
        <f>(C26)+(-6141)</f>
        <v>-11046</v>
      </c>
      <c r="G26" s="76">
        <v>-11937</v>
      </c>
      <c r="H26" s="7"/>
      <c r="I26" s="138"/>
      <c r="K26" s="138"/>
    </row>
    <row r="27" spans="1:11" ht="5.25" customHeight="1">
      <c r="A27" s="69"/>
      <c r="B27" s="109"/>
      <c r="C27" s="79"/>
      <c r="D27" s="80"/>
      <c r="E27" s="79"/>
      <c r="F27" s="79"/>
      <c r="G27" s="80"/>
      <c r="H27" s="7"/>
      <c r="K27" s="105"/>
    </row>
    <row r="28" spans="2:11" ht="12" customHeight="1">
      <c r="B28" s="29" t="s">
        <v>89</v>
      </c>
      <c r="C28" s="75">
        <f>SUM(C25:C26)</f>
        <v>12806</v>
      </c>
      <c r="D28" s="76">
        <f>SUM(D25:D26)</f>
        <v>15244</v>
      </c>
      <c r="E28" s="75"/>
      <c r="F28" s="75">
        <f>SUM(F25:F26)</f>
        <v>26704</v>
      </c>
      <c r="G28" s="76">
        <f>SUM(G25:G26)</f>
        <v>27339</v>
      </c>
      <c r="H28" s="7"/>
      <c r="K28" s="105"/>
    </row>
    <row r="29" spans="1:11" ht="4.5" customHeight="1" thickBot="1">
      <c r="A29" s="51"/>
      <c r="B29" s="51"/>
      <c r="C29" s="77"/>
      <c r="D29" s="78"/>
      <c r="E29" s="78"/>
      <c r="F29" s="78"/>
      <c r="G29" s="32"/>
      <c r="H29" s="7"/>
      <c r="K29" s="105"/>
    </row>
    <row r="30" spans="1:11" ht="12.75">
      <c r="A30" s="84"/>
      <c r="B30" s="84"/>
      <c r="C30" s="103"/>
      <c r="D30" s="106"/>
      <c r="E30" s="106"/>
      <c r="F30" s="106"/>
      <c r="G30" s="85"/>
      <c r="H30" s="7"/>
      <c r="K30" s="105"/>
    </row>
    <row r="31" spans="1:11" ht="12.75">
      <c r="A31" s="84"/>
      <c r="B31" s="85" t="s">
        <v>81</v>
      </c>
      <c r="C31" s="103"/>
      <c r="D31" s="106"/>
      <c r="E31" s="106"/>
      <c r="F31" s="106"/>
      <c r="G31" s="85"/>
      <c r="H31" s="7"/>
      <c r="K31" s="105"/>
    </row>
    <row r="32" spans="1:11" ht="12.75">
      <c r="A32" s="84"/>
      <c r="B32" s="85" t="s">
        <v>87</v>
      </c>
      <c r="C32" s="103">
        <f>C28-C33</f>
        <v>12310</v>
      </c>
      <c r="D32" s="106">
        <f>D28-D33</f>
        <v>15111</v>
      </c>
      <c r="E32" s="103"/>
      <c r="F32" s="103">
        <f>F28-F33</f>
        <v>25707</v>
      </c>
      <c r="G32" s="106">
        <f>G28-G33</f>
        <v>27126</v>
      </c>
      <c r="H32" s="7"/>
      <c r="K32" s="105"/>
    </row>
    <row r="33" spans="1:11" ht="12.75">
      <c r="A33" s="84"/>
      <c r="B33" s="85" t="s">
        <v>82</v>
      </c>
      <c r="C33" s="103">
        <v>496</v>
      </c>
      <c r="D33" s="106">
        <v>133</v>
      </c>
      <c r="E33" s="106"/>
      <c r="F33" s="103">
        <f>(C33)+501</f>
        <v>997</v>
      </c>
      <c r="G33" s="85">
        <v>213</v>
      </c>
      <c r="H33" s="7"/>
      <c r="I33" s="106"/>
      <c r="K33" s="105"/>
    </row>
    <row r="34" spans="1:11" ht="2.25" customHeight="1">
      <c r="A34" s="50"/>
      <c r="B34" s="50"/>
      <c r="C34" s="79"/>
      <c r="D34" s="80"/>
      <c r="E34" s="80"/>
      <c r="F34" s="80"/>
      <c r="G34" s="19"/>
      <c r="H34" s="7"/>
      <c r="K34" s="105"/>
    </row>
    <row r="35" spans="2:11" ht="12.75">
      <c r="B35" s="23"/>
      <c r="C35" s="75">
        <f>SUM(C32:C34)</f>
        <v>12806</v>
      </c>
      <c r="D35" s="76">
        <f>SUM(D32:D34)</f>
        <v>15244</v>
      </c>
      <c r="E35" s="76"/>
      <c r="F35" s="75">
        <f>SUM(F32:F34)</f>
        <v>26704</v>
      </c>
      <c r="G35" s="76">
        <f>SUM(G32:G34)</f>
        <v>27339</v>
      </c>
      <c r="H35" s="7"/>
      <c r="K35" s="105"/>
    </row>
    <row r="36" spans="1:11" ht="4.5" customHeight="1" thickBot="1">
      <c r="A36" s="51"/>
      <c r="B36" s="51"/>
      <c r="C36" s="77"/>
      <c r="D36" s="78"/>
      <c r="E36" s="78"/>
      <c r="F36" s="78"/>
      <c r="G36" s="32"/>
      <c r="H36" s="7"/>
      <c r="K36" s="105"/>
    </row>
    <row r="37" spans="1:11" ht="4.5" customHeight="1">
      <c r="A37" s="84"/>
      <c r="B37" s="84"/>
      <c r="C37" s="103"/>
      <c r="D37" s="106"/>
      <c r="E37" s="106"/>
      <c r="F37" s="106"/>
      <c r="G37" s="85"/>
      <c r="H37" s="7"/>
      <c r="K37" s="105"/>
    </row>
    <row r="38" spans="2:8" ht="12.75">
      <c r="B38" s="9" t="s">
        <v>103</v>
      </c>
      <c r="C38" s="75"/>
      <c r="D38" s="76"/>
      <c r="E38" s="76"/>
      <c r="F38" s="81"/>
      <c r="G38" s="20"/>
      <c r="H38" s="7"/>
    </row>
    <row r="39" spans="2:8" ht="12.75">
      <c r="B39" s="9" t="s">
        <v>90</v>
      </c>
      <c r="C39" s="75"/>
      <c r="D39" s="76"/>
      <c r="E39" s="76"/>
      <c r="F39" s="81"/>
      <c r="G39" s="20"/>
      <c r="H39" s="7"/>
    </row>
    <row r="40" spans="2:8" ht="12.75">
      <c r="B40" s="9" t="s">
        <v>101</v>
      </c>
      <c r="C40" s="110">
        <f>Notes!K353</f>
        <v>11.871010048409806</v>
      </c>
      <c r="D40" s="113">
        <v>14.59</v>
      </c>
      <c r="E40" s="76"/>
      <c r="F40" s="110">
        <f>Notes!M353</f>
        <v>24.804608348289236</v>
      </c>
      <c r="G40" s="113">
        <v>26.2</v>
      </c>
      <c r="H40" s="7"/>
    </row>
    <row r="41" spans="1:8" ht="3" customHeight="1" thickBot="1">
      <c r="A41" s="26"/>
      <c r="B41" s="26"/>
      <c r="C41" s="77"/>
      <c r="D41" s="78"/>
      <c r="E41" s="78"/>
      <c r="F41" s="111"/>
      <c r="G41" s="112"/>
      <c r="H41" s="7"/>
    </row>
    <row r="42" spans="1:8" ht="12.75">
      <c r="A42" s="16"/>
      <c r="B42" s="16"/>
      <c r="C42" s="103"/>
      <c r="D42" s="106"/>
      <c r="E42" s="106"/>
      <c r="F42" s="114"/>
      <c r="G42" s="115"/>
      <c r="H42" s="7"/>
    </row>
    <row r="43" spans="1:8" ht="12.75">
      <c r="A43" s="16"/>
      <c r="B43" s="16" t="s">
        <v>102</v>
      </c>
      <c r="C43" s="110">
        <f>Notes!K370</f>
        <v>11.861516077123943</v>
      </c>
      <c r="D43" s="139" t="s">
        <v>226</v>
      </c>
      <c r="E43" s="106"/>
      <c r="F43" s="110">
        <f>Notes!M370</f>
        <v>24.764941620746793</v>
      </c>
      <c r="G43" s="140" t="s">
        <v>226</v>
      </c>
      <c r="H43" s="7"/>
    </row>
    <row r="44" spans="1:8" ht="3.75" customHeight="1" thickBot="1">
      <c r="A44" s="66"/>
      <c r="B44" s="66"/>
      <c r="C44" s="82"/>
      <c r="D44" s="78"/>
      <c r="E44" s="83">
        <v>42635</v>
      </c>
      <c r="F44" s="82"/>
      <c r="G44" s="33">
        <v>1.2</v>
      </c>
      <c r="H44" s="7"/>
    </row>
    <row r="45" spans="1:12" ht="20.25" customHeight="1">
      <c r="A45" s="100"/>
      <c r="B45" s="100"/>
      <c r="C45" s="98"/>
      <c r="D45" s="106"/>
      <c r="E45" s="99"/>
      <c r="F45" s="98"/>
      <c r="G45" s="101"/>
      <c r="H45" s="7"/>
      <c r="K45" s="98"/>
      <c r="L45" s="99"/>
    </row>
    <row r="46" spans="2:12" ht="28.5" customHeight="1">
      <c r="B46" s="147" t="s">
        <v>227</v>
      </c>
      <c r="C46" s="148"/>
      <c r="D46" s="148"/>
      <c r="E46" s="148"/>
      <c r="F46" s="148"/>
      <c r="G46" s="148"/>
      <c r="H46" s="24"/>
      <c r="L46" s="16"/>
    </row>
    <row r="47" spans="3:8" ht="12.75" customHeight="1">
      <c r="C47" s="21"/>
      <c r="E47" s="18"/>
      <c r="F47" s="31"/>
      <c r="G47" s="20"/>
      <c r="H47" s="8"/>
    </row>
    <row r="48" spans="3:8" ht="12.75">
      <c r="C48" s="21"/>
      <c r="E48" s="18"/>
      <c r="F48" s="31"/>
      <c r="G48" s="20"/>
      <c r="H48" s="8"/>
    </row>
    <row r="49" spans="3:8" ht="12.75">
      <c r="C49" s="21"/>
      <c r="E49" s="18"/>
      <c r="F49" s="31"/>
      <c r="G49" s="20"/>
      <c r="H49" s="8"/>
    </row>
    <row r="50" spans="3:8" ht="12.75">
      <c r="C50" s="21"/>
      <c r="E50" s="18"/>
      <c r="F50" s="31"/>
      <c r="G50" s="20"/>
      <c r="H50" s="8"/>
    </row>
    <row r="51" spans="3:8" ht="12.75">
      <c r="C51" s="21"/>
      <c r="E51" s="18"/>
      <c r="F51" s="31"/>
      <c r="G51" s="20"/>
      <c r="H51" s="8"/>
    </row>
  </sheetData>
  <mergeCells count="5">
    <mergeCell ref="B46:G46"/>
    <mergeCell ref="C10:D10"/>
    <mergeCell ref="C11:D11"/>
    <mergeCell ref="F10:G10"/>
    <mergeCell ref="F11:G11"/>
  </mergeCells>
  <printOptions/>
  <pageMargins left="0.41" right="0.28" top="0.4" bottom="0.43" header="0.31" footer="0.28"/>
  <pageSetup cellComments="asDisplayed" fitToHeight="1" fitToWidth="1" horizontalDpi="600" verticalDpi="600" orientation="portrait" paperSize="9" r:id="rId1"/>
  <headerFooter alignWithMargins="0">
    <oddFooter>&amp;CPage &amp;P</oddFooter>
  </headerFooter>
  <rowBreaks count="2" manualBreakCount="2">
    <brk id="5" max="255" man="1"/>
    <brk id="5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O72"/>
  <sheetViews>
    <sheetView showGridLines="0" view="pageBreakPreview" zoomScaleSheetLayoutView="100" workbookViewId="0" topLeftCell="A1">
      <selection activeCell="A1" sqref="A1"/>
    </sheetView>
  </sheetViews>
  <sheetFormatPr defaultColWidth="9.140625" defaultRowHeight="12.75"/>
  <cols>
    <col min="1" max="1" width="2.00390625" style="0" customWidth="1"/>
    <col min="2" max="2" width="35.140625" style="0" customWidth="1"/>
    <col min="3" max="3" width="11.28125" style="0" bestFit="1" customWidth="1"/>
    <col min="4" max="4" width="10.57421875" style="0" bestFit="1" customWidth="1"/>
    <col min="5" max="5" width="10.421875" style="0" customWidth="1"/>
    <col min="6" max="6" width="10.28125" style="0" customWidth="1"/>
    <col min="7" max="7" width="8.57421875" style="0" bestFit="1" customWidth="1"/>
    <col min="8" max="8" width="11.140625" style="0" customWidth="1"/>
    <col min="9" max="9" width="8.140625" style="0" bestFit="1" customWidth="1"/>
    <col min="10" max="10" width="7.57421875" style="0" bestFit="1" customWidth="1"/>
    <col min="11" max="11" width="9.28125" style="0" customWidth="1"/>
  </cols>
  <sheetData>
    <row r="1" ht="12.75">
      <c r="A1" s="3" t="s">
        <v>3</v>
      </c>
    </row>
    <row r="2" ht="12.75">
      <c r="A2" s="12" t="s">
        <v>224</v>
      </c>
    </row>
    <row r="4" ht="12.75">
      <c r="A4" s="12" t="s">
        <v>225</v>
      </c>
    </row>
    <row r="6" ht="12.75">
      <c r="A6" s="34" t="s">
        <v>63</v>
      </c>
    </row>
    <row r="7" ht="12.75">
      <c r="A7" s="34" t="s">
        <v>228</v>
      </c>
    </row>
    <row r="9" spans="1:11" s="56" customFormat="1" ht="6.75" customHeight="1">
      <c r="A9" s="55"/>
      <c r="B9" s="55"/>
      <c r="C9" s="55"/>
      <c r="D9" s="55"/>
      <c r="E9" s="89"/>
      <c r="F9" s="55"/>
      <c r="G9" s="55"/>
      <c r="H9" s="89"/>
      <c r="I9" s="89"/>
      <c r="J9" s="89"/>
      <c r="K9" s="55"/>
    </row>
    <row r="10" spans="1:11" s="56" customFormat="1" ht="14.25" customHeight="1">
      <c r="A10" s="107"/>
      <c r="B10" s="107"/>
      <c r="C10" s="152" t="s">
        <v>86</v>
      </c>
      <c r="D10" s="153"/>
      <c r="E10" s="153"/>
      <c r="F10" s="153"/>
      <c r="G10" s="153"/>
      <c r="H10" s="153"/>
      <c r="I10" s="153"/>
      <c r="J10" s="108"/>
      <c r="K10" s="107"/>
    </row>
    <row r="11" spans="3:10" s="56" customFormat="1" ht="12.75">
      <c r="C11" s="57"/>
      <c r="D11" s="154" t="s">
        <v>94</v>
      </c>
      <c r="E11" s="154"/>
      <c r="F11" s="154"/>
      <c r="G11" s="154"/>
      <c r="I11" s="57"/>
      <c r="J11" s="57"/>
    </row>
    <row r="12" spans="3:10" s="56" customFormat="1" ht="12.75">
      <c r="C12" s="57"/>
      <c r="D12" s="57"/>
      <c r="E12" s="57"/>
      <c r="F12" s="57"/>
      <c r="G12" s="57"/>
      <c r="H12" s="57" t="s">
        <v>14</v>
      </c>
      <c r="I12" s="57"/>
      <c r="J12" s="57"/>
    </row>
    <row r="13" spans="2:11" s="56" customFormat="1" ht="12.75">
      <c r="B13" s="57"/>
      <c r="C13" s="57" t="s">
        <v>15</v>
      </c>
      <c r="D13" s="57" t="s">
        <v>15</v>
      </c>
      <c r="E13" s="57" t="s">
        <v>16</v>
      </c>
      <c r="F13" s="57" t="s">
        <v>17</v>
      </c>
      <c r="G13" s="57" t="s">
        <v>104</v>
      </c>
      <c r="H13" s="57" t="s">
        <v>18</v>
      </c>
      <c r="I13" s="57"/>
      <c r="J13" s="57" t="s">
        <v>83</v>
      </c>
      <c r="K13" s="57" t="s">
        <v>22</v>
      </c>
    </row>
    <row r="14" spans="2:11" s="56" customFormat="1" ht="12.75">
      <c r="B14" s="57"/>
      <c r="C14" s="57" t="s">
        <v>19</v>
      </c>
      <c r="D14" s="57" t="s">
        <v>20</v>
      </c>
      <c r="E14" s="57" t="s">
        <v>21</v>
      </c>
      <c r="F14" s="57" t="s">
        <v>21</v>
      </c>
      <c r="G14" s="57" t="s">
        <v>2</v>
      </c>
      <c r="H14" s="58" t="s">
        <v>47</v>
      </c>
      <c r="I14" s="57" t="s">
        <v>22</v>
      </c>
      <c r="J14" s="57" t="s">
        <v>84</v>
      </c>
      <c r="K14" s="57" t="s">
        <v>85</v>
      </c>
    </row>
    <row r="15" spans="2:11" s="56" customFormat="1" ht="12.75">
      <c r="B15" s="57"/>
      <c r="C15" s="58" t="s">
        <v>0</v>
      </c>
      <c r="D15" s="58" t="s">
        <v>0</v>
      </c>
      <c r="E15" s="58" t="s">
        <v>0</v>
      </c>
      <c r="F15" s="58" t="s">
        <v>0</v>
      </c>
      <c r="G15" s="58" t="s">
        <v>0</v>
      </c>
      <c r="H15" s="58" t="s">
        <v>0</v>
      </c>
      <c r="I15" s="58" t="s">
        <v>0</v>
      </c>
      <c r="J15" s="58" t="s">
        <v>0</v>
      </c>
      <c r="K15" s="58" t="s">
        <v>0</v>
      </c>
    </row>
    <row r="16" spans="1:11" s="56" customFormat="1" ht="6" customHeight="1" thickBot="1">
      <c r="A16" s="59"/>
      <c r="B16" s="60"/>
      <c r="C16" s="61"/>
      <c r="D16" s="61"/>
      <c r="E16" s="61"/>
      <c r="F16" s="61"/>
      <c r="G16" s="61"/>
      <c r="H16" s="61"/>
      <c r="I16" s="61"/>
      <c r="J16" s="61"/>
      <c r="K16" s="61"/>
    </row>
    <row r="17" spans="2:11" s="56" customFormat="1" ht="10.5" customHeight="1">
      <c r="B17" s="57"/>
      <c r="C17" s="58"/>
      <c r="D17" s="58"/>
      <c r="E17" s="58"/>
      <c r="F17" s="58"/>
      <c r="G17" s="58"/>
      <c r="H17" s="58"/>
      <c r="I17" s="58"/>
      <c r="J17" s="58"/>
      <c r="K17" s="58"/>
    </row>
    <row r="18" spans="2:11" s="56" customFormat="1" ht="12.75">
      <c r="B18" s="34" t="s">
        <v>61</v>
      </c>
      <c r="C18" s="63">
        <v>103552</v>
      </c>
      <c r="D18" s="63">
        <v>64153</v>
      </c>
      <c r="E18" s="63">
        <v>3532</v>
      </c>
      <c r="F18" s="63">
        <v>1181</v>
      </c>
      <c r="G18" s="63">
        <v>0</v>
      </c>
      <c r="H18" s="63">
        <v>141726</v>
      </c>
      <c r="I18" s="63">
        <f>SUM(C18:H18)</f>
        <v>314144</v>
      </c>
      <c r="J18" s="63">
        <v>3490</v>
      </c>
      <c r="K18" s="63">
        <f>SUM(I18:J18)</f>
        <v>317634</v>
      </c>
    </row>
    <row r="19" spans="2:11" s="56" customFormat="1" ht="12.75">
      <c r="B19" s="62" t="s">
        <v>229</v>
      </c>
      <c r="C19" s="63">
        <v>0</v>
      </c>
      <c r="D19" s="63">
        <v>0</v>
      </c>
      <c r="E19" s="63">
        <v>0</v>
      </c>
      <c r="F19" s="63">
        <v>0</v>
      </c>
      <c r="G19" s="63">
        <v>0</v>
      </c>
      <c r="H19" s="63">
        <f>'P&amp;L'!G32</f>
        <v>27126</v>
      </c>
      <c r="I19" s="63">
        <f>SUM(C19:H19)</f>
        <v>27126</v>
      </c>
      <c r="J19" s="63">
        <f>'P&amp;L'!G33</f>
        <v>213</v>
      </c>
      <c r="K19" s="63">
        <f>SUM(I19:J19)</f>
        <v>27339</v>
      </c>
    </row>
    <row r="20" spans="1:11" s="56" customFormat="1" ht="3.75" customHeight="1">
      <c r="A20" s="64"/>
      <c r="B20" s="64"/>
      <c r="C20" s="64"/>
      <c r="D20" s="64"/>
      <c r="E20" s="64"/>
      <c r="F20" s="64"/>
      <c r="G20" s="64"/>
      <c r="H20" s="64"/>
      <c r="I20" s="64"/>
      <c r="J20" s="64"/>
      <c r="K20" s="64"/>
    </row>
    <row r="21" spans="2:11" s="56" customFormat="1" ht="18" customHeight="1">
      <c r="B21" s="34" t="s">
        <v>209</v>
      </c>
      <c r="C21" s="63">
        <f aca="true" t="shared" si="0" ref="C21:K21">SUM(C18:C20)</f>
        <v>103552</v>
      </c>
      <c r="D21" s="63">
        <f t="shared" si="0"/>
        <v>64153</v>
      </c>
      <c r="E21" s="63">
        <f t="shared" si="0"/>
        <v>3532</v>
      </c>
      <c r="F21" s="63">
        <f t="shared" si="0"/>
        <v>1181</v>
      </c>
      <c r="G21" s="63">
        <f t="shared" si="0"/>
        <v>0</v>
      </c>
      <c r="H21" s="63">
        <f t="shared" si="0"/>
        <v>168852</v>
      </c>
      <c r="I21" s="63">
        <f t="shared" si="0"/>
        <v>341270</v>
      </c>
      <c r="J21" s="63">
        <f t="shared" si="0"/>
        <v>3703</v>
      </c>
      <c r="K21" s="63">
        <f t="shared" si="0"/>
        <v>344973</v>
      </c>
    </row>
    <row r="22" spans="1:11" s="56" customFormat="1" ht="4.5" customHeight="1" thickBot="1">
      <c r="A22" s="123"/>
      <c r="B22" s="123"/>
      <c r="C22" s="123"/>
      <c r="D22" s="123"/>
      <c r="E22" s="123"/>
      <c r="F22" s="123"/>
      <c r="G22" s="123"/>
      <c r="H22" s="123"/>
      <c r="I22" s="123"/>
      <c r="J22" s="123"/>
      <c r="K22" s="123"/>
    </row>
    <row r="23" spans="3:12" s="56" customFormat="1" ht="12.75">
      <c r="C23" s="63"/>
      <c r="D23" s="63"/>
      <c r="E23" s="63"/>
      <c r="F23" s="63"/>
      <c r="G23" s="63"/>
      <c r="H23" s="63"/>
      <c r="I23" s="63"/>
      <c r="J23" s="63"/>
      <c r="K23" s="63"/>
      <c r="L23" s="63"/>
    </row>
    <row r="24" spans="2:11" s="56" customFormat="1" ht="12.75">
      <c r="B24" s="57"/>
      <c r="C24" s="58"/>
      <c r="D24" s="58"/>
      <c r="E24" s="58"/>
      <c r="F24" s="58"/>
      <c r="G24" s="58"/>
      <c r="H24" s="58"/>
      <c r="I24" s="58"/>
      <c r="J24" s="58"/>
      <c r="K24" s="58"/>
    </row>
    <row r="25" spans="2:11" s="56" customFormat="1" ht="12.75">
      <c r="B25" s="34" t="s">
        <v>73</v>
      </c>
      <c r="C25" s="63"/>
      <c r="D25" s="63"/>
      <c r="E25" s="63"/>
      <c r="F25" s="63"/>
      <c r="G25" s="63"/>
      <c r="H25" s="63"/>
      <c r="I25" s="63"/>
      <c r="J25" s="63"/>
      <c r="K25" s="63"/>
    </row>
    <row r="26" spans="2:11" s="56" customFormat="1" ht="12.75">
      <c r="B26" s="17" t="s">
        <v>91</v>
      </c>
      <c r="C26" s="63">
        <v>103579</v>
      </c>
      <c r="D26" s="63">
        <v>64180</v>
      </c>
      <c r="E26" s="63">
        <v>3532</v>
      </c>
      <c r="F26" s="63">
        <v>1181</v>
      </c>
      <c r="G26" s="63">
        <f>G21</f>
        <v>0</v>
      </c>
      <c r="H26" s="63">
        <v>185738</v>
      </c>
      <c r="I26" s="63">
        <f>SUM(C26:H26)</f>
        <v>358210</v>
      </c>
      <c r="J26" s="63">
        <v>3659</v>
      </c>
      <c r="K26" s="63">
        <f>SUM(I26:J26)</f>
        <v>361869</v>
      </c>
    </row>
    <row r="27" spans="2:11" s="56" customFormat="1" ht="12.75">
      <c r="B27" s="17" t="s">
        <v>92</v>
      </c>
      <c r="C27" s="63"/>
      <c r="D27" s="63"/>
      <c r="E27" s="63"/>
      <c r="F27" s="63"/>
      <c r="G27" s="63"/>
      <c r="H27" s="63"/>
      <c r="I27" s="63"/>
      <c r="J27" s="63"/>
      <c r="K27" s="63"/>
    </row>
    <row r="28" spans="2:11" s="56" customFormat="1" ht="12.75">
      <c r="B28" s="17" t="s">
        <v>93</v>
      </c>
      <c r="C28" s="63">
        <v>0</v>
      </c>
      <c r="D28" s="63">
        <v>0</v>
      </c>
      <c r="E28" s="63">
        <v>0</v>
      </c>
      <c r="F28" s="63">
        <v>0</v>
      </c>
      <c r="G28" s="63">
        <v>177</v>
      </c>
      <c r="H28" s="63">
        <f>-169</f>
        <v>-169</v>
      </c>
      <c r="I28" s="63">
        <f>SUM(C28:H28)</f>
        <v>8</v>
      </c>
      <c r="J28" s="63">
        <f>-8</f>
        <v>-8</v>
      </c>
      <c r="K28" s="63">
        <f>SUM(I28:J28)</f>
        <v>0</v>
      </c>
    </row>
    <row r="29" spans="1:11" s="56" customFormat="1" ht="3.75" customHeight="1">
      <c r="A29" s="116"/>
      <c r="B29" s="117"/>
      <c r="C29" s="64"/>
      <c r="D29" s="64"/>
      <c r="E29" s="64"/>
      <c r="F29" s="64"/>
      <c r="G29" s="64"/>
      <c r="H29" s="64"/>
      <c r="I29" s="64"/>
      <c r="J29" s="64"/>
      <c r="K29" s="64"/>
    </row>
    <row r="30" spans="2:11" s="56" customFormat="1" ht="12.75">
      <c r="B30" s="17" t="s">
        <v>95</v>
      </c>
      <c r="C30" s="63">
        <f>SUM(C26:C28)</f>
        <v>103579</v>
      </c>
      <c r="D30" s="63">
        <f aca="true" t="shared" si="1" ref="D30:K30">SUM(D26:D28)</f>
        <v>64180</v>
      </c>
      <c r="E30" s="63">
        <f t="shared" si="1"/>
        <v>3532</v>
      </c>
      <c r="F30" s="63">
        <f t="shared" si="1"/>
        <v>1181</v>
      </c>
      <c r="G30" s="63">
        <f t="shared" si="1"/>
        <v>177</v>
      </c>
      <c r="H30" s="63">
        <f t="shared" si="1"/>
        <v>185569</v>
      </c>
      <c r="I30" s="63">
        <f t="shared" si="1"/>
        <v>358218</v>
      </c>
      <c r="J30" s="63">
        <f t="shared" si="1"/>
        <v>3651</v>
      </c>
      <c r="K30" s="63">
        <f t="shared" si="1"/>
        <v>361869</v>
      </c>
    </row>
    <row r="31" spans="2:11" s="56" customFormat="1" ht="12.75">
      <c r="B31" s="62" t="s">
        <v>229</v>
      </c>
      <c r="C31" s="63">
        <v>0</v>
      </c>
      <c r="D31" s="63">
        <v>0</v>
      </c>
      <c r="E31" s="63">
        <v>0</v>
      </c>
      <c r="F31" s="63">
        <v>0</v>
      </c>
      <c r="G31" s="63">
        <v>0</v>
      </c>
      <c r="H31" s="63">
        <f>'P&amp;L'!F32</f>
        <v>25707</v>
      </c>
      <c r="I31" s="63">
        <f>SUM(C31:H31)</f>
        <v>25707</v>
      </c>
      <c r="J31" s="63">
        <f>'P&amp;L'!F33</f>
        <v>997</v>
      </c>
      <c r="K31" s="63">
        <f>SUM(I31:J31)</f>
        <v>26704</v>
      </c>
    </row>
    <row r="32" spans="2:11" s="56" customFormat="1" ht="12.75">
      <c r="B32" s="118" t="s">
        <v>96</v>
      </c>
      <c r="C32" s="63">
        <v>0</v>
      </c>
      <c r="D32" s="63">
        <v>0</v>
      </c>
      <c r="E32" s="63">
        <v>0</v>
      </c>
      <c r="F32" s="63">
        <v>0</v>
      </c>
      <c r="G32" s="63">
        <v>355</v>
      </c>
      <c r="H32" s="63">
        <v>0</v>
      </c>
      <c r="I32" s="63">
        <f>SUM(C32:H32)</f>
        <v>355</v>
      </c>
      <c r="J32" s="63">
        <v>0</v>
      </c>
      <c r="K32" s="63">
        <f>SUM(I32:J32)</f>
        <v>355</v>
      </c>
    </row>
    <row r="33" spans="2:11" s="56" customFormat="1" ht="12.75">
      <c r="B33" s="56" t="s">
        <v>213</v>
      </c>
      <c r="C33" s="63">
        <v>304</v>
      </c>
      <c r="D33" s="63">
        <v>307</v>
      </c>
      <c r="E33" s="63">
        <v>0</v>
      </c>
      <c r="F33" s="63">
        <v>0</v>
      </c>
      <c r="G33" s="63">
        <v>0</v>
      </c>
      <c r="H33" s="63">
        <v>0</v>
      </c>
      <c r="I33" s="63">
        <f>SUM(C33:H33)</f>
        <v>611</v>
      </c>
      <c r="J33" s="63">
        <v>0</v>
      </c>
      <c r="K33" s="63">
        <f>SUM(I33:J33)</f>
        <v>611</v>
      </c>
    </row>
    <row r="34" spans="1:11" s="56" customFormat="1" ht="7.5" customHeight="1">
      <c r="A34" s="64"/>
      <c r="B34" s="64"/>
      <c r="C34" s="64"/>
      <c r="D34" s="64"/>
      <c r="E34" s="64"/>
      <c r="F34" s="64"/>
      <c r="G34" s="64"/>
      <c r="H34" s="64"/>
      <c r="I34" s="64"/>
      <c r="J34" s="64"/>
      <c r="K34" s="64"/>
    </row>
    <row r="35" spans="2:11" s="3" customFormat="1" ht="18" customHeight="1">
      <c r="B35" s="34" t="s">
        <v>210</v>
      </c>
      <c r="C35" s="21">
        <f aca="true" t="shared" si="2" ref="C35:K35">SUM(C30:C34)</f>
        <v>103883</v>
      </c>
      <c r="D35" s="21">
        <f t="shared" si="2"/>
        <v>64487</v>
      </c>
      <c r="E35" s="21">
        <f t="shared" si="2"/>
        <v>3532</v>
      </c>
      <c r="F35" s="21">
        <f t="shared" si="2"/>
        <v>1181</v>
      </c>
      <c r="G35" s="21">
        <f t="shared" si="2"/>
        <v>532</v>
      </c>
      <c r="H35" s="21">
        <f t="shared" si="2"/>
        <v>211276</v>
      </c>
      <c r="I35" s="21">
        <f t="shared" si="2"/>
        <v>384891</v>
      </c>
      <c r="J35" s="21">
        <f t="shared" si="2"/>
        <v>4648</v>
      </c>
      <c r="K35" s="21">
        <f t="shared" si="2"/>
        <v>389539</v>
      </c>
    </row>
    <row r="36" spans="1:11" s="56" customFormat="1" ht="6" customHeight="1" thickBot="1">
      <c r="A36" s="123"/>
      <c r="B36" s="123"/>
      <c r="C36" s="123"/>
      <c r="D36" s="123"/>
      <c r="E36" s="123"/>
      <c r="F36" s="123"/>
      <c r="G36" s="123"/>
      <c r="H36" s="123"/>
      <c r="I36" s="123"/>
      <c r="J36" s="123"/>
      <c r="K36" s="123"/>
    </row>
    <row r="37" spans="3:12" s="56" customFormat="1" ht="12.75">
      <c r="C37" s="63"/>
      <c r="D37" s="63"/>
      <c r="E37" s="63"/>
      <c r="F37" s="63"/>
      <c r="G37" s="63"/>
      <c r="H37" s="63"/>
      <c r="I37" s="63"/>
      <c r="J37" s="63"/>
      <c r="K37" s="63"/>
      <c r="L37" s="63"/>
    </row>
    <row r="38" spans="3:12" s="56" customFormat="1" ht="12.75">
      <c r="C38" s="63"/>
      <c r="D38" s="63"/>
      <c r="E38" s="63"/>
      <c r="F38" s="63"/>
      <c r="G38" s="63"/>
      <c r="H38" s="63"/>
      <c r="I38" s="63"/>
      <c r="J38" s="63"/>
      <c r="K38" s="63"/>
      <c r="L38" s="63"/>
    </row>
    <row r="39" spans="3:12" s="56" customFormat="1" ht="12.75">
      <c r="C39" s="63"/>
      <c r="D39" s="63"/>
      <c r="E39" s="63"/>
      <c r="F39" s="63"/>
      <c r="G39" s="63"/>
      <c r="H39" s="63"/>
      <c r="I39" s="63"/>
      <c r="J39" s="63"/>
      <c r="K39" s="63"/>
      <c r="L39" s="63"/>
    </row>
    <row r="40" spans="3:12" s="56" customFormat="1" ht="12.75">
      <c r="C40" s="63"/>
      <c r="D40" s="63"/>
      <c r="E40" s="63"/>
      <c r="F40" s="63"/>
      <c r="G40" s="63"/>
      <c r="H40" s="63"/>
      <c r="I40" s="63"/>
      <c r="J40" s="63"/>
      <c r="K40" s="63"/>
      <c r="L40" s="63"/>
    </row>
    <row r="41" spans="3:12" s="56" customFormat="1" ht="12.75">
      <c r="C41" s="63"/>
      <c r="D41" s="63"/>
      <c r="E41" s="63"/>
      <c r="F41" s="63"/>
      <c r="G41" s="63"/>
      <c r="H41" s="63"/>
      <c r="I41" s="63"/>
      <c r="J41" s="63"/>
      <c r="K41" s="63"/>
      <c r="L41" s="63"/>
    </row>
    <row r="42" spans="3:12" s="56" customFormat="1" ht="12.75">
      <c r="C42" s="63"/>
      <c r="D42" s="63"/>
      <c r="E42" s="63"/>
      <c r="F42" s="63"/>
      <c r="G42" s="63"/>
      <c r="H42" s="63"/>
      <c r="I42" s="63"/>
      <c r="J42" s="63"/>
      <c r="K42" s="63"/>
      <c r="L42" s="63"/>
    </row>
    <row r="43" spans="3:12" s="56" customFormat="1" ht="12.75">
      <c r="C43" s="63"/>
      <c r="D43" s="63"/>
      <c r="E43" s="63"/>
      <c r="F43" s="63"/>
      <c r="G43" s="63"/>
      <c r="H43" s="63"/>
      <c r="I43" s="63"/>
      <c r="J43" s="63"/>
      <c r="K43" s="63"/>
      <c r="L43" s="63"/>
    </row>
    <row r="44" spans="3:12" s="56" customFormat="1" ht="12.75">
      <c r="C44" s="63"/>
      <c r="D44" s="63"/>
      <c r="E44" s="63"/>
      <c r="F44" s="63"/>
      <c r="G44" s="63"/>
      <c r="H44" s="63"/>
      <c r="I44" s="63"/>
      <c r="J44" s="63"/>
      <c r="K44" s="63"/>
      <c r="L44" s="63"/>
    </row>
    <row r="45" spans="3:12" s="56" customFormat="1" ht="12.75">
      <c r="C45" s="63"/>
      <c r="D45" s="63"/>
      <c r="E45" s="63"/>
      <c r="F45" s="63"/>
      <c r="G45" s="63"/>
      <c r="H45" s="63"/>
      <c r="I45" s="63"/>
      <c r="J45" s="63"/>
      <c r="K45" s="63"/>
      <c r="L45" s="63"/>
    </row>
    <row r="46" spans="3:12" s="56" customFormat="1" ht="12.75">
      <c r="C46" s="63"/>
      <c r="D46" s="63"/>
      <c r="E46" s="63"/>
      <c r="F46" s="63"/>
      <c r="G46" s="63"/>
      <c r="H46" s="63"/>
      <c r="I46" s="63"/>
      <c r="J46" s="63"/>
      <c r="K46" s="63"/>
      <c r="L46" s="63"/>
    </row>
    <row r="47" spans="3:12" s="56" customFormat="1" ht="12.75">
      <c r="C47" s="63"/>
      <c r="D47" s="63"/>
      <c r="E47" s="63"/>
      <c r="F47" s="63"/>
      <c r="G47" s="63"/>
      <c r="H47" s="63"/>
      <c r="I47" s="63"/>
      <c r="J47" s="63"/>
      <c r="K47" s="63"/>
      <c r="L47" s="63"/>
    </row>
    <row r="48" spans="3:12" s="56" customFormat="1" ht="12.75">
      <c r="C48" s="63"/>
      <c r="D48" s="63"/>
      <c r="E48" s="63"/>
      <c r="F48" s="63"/>
      <c r="G48" s="63"/>
      <c r="H48" s="63"/>
      <c r="I48" s="63"/>
      <c r="J48" s="63"/>
      <c r="K48" s="63"/>
      <c r="L48" s="63"/>
    </row>
    <row r="49" s="56" customFormat="1" ht="12.75"/>
    <row r="50" s="56" customFormat="1" ht="12.75"/>
    <row r="51" s="56" customFormat="1" ht="12.75"/>
    <row r="52" s="56" customFormat="1" ht="12.75"/>
    <row r="53" s="56" customFormat="1" ht="12.75"/>
    <row r="54" s="56" customFormat="1" ht="12.75"/>
    <row r="55" s="56" customFormat="1" ht="4.5" customHeight="1"/>
    <row r="56" s="56" customFormat="1" ht="12.75"/>
    <row r="57" spans="3:11" s="56" customFormat="1" ht="12.75">
      <c r="C57" s="63"/>
      <c r="D57" s="63"/>
      <c r="E57" s="63"/>
      <c r="F57" s="63"/>
      <c r="G57" s="63"/>
      <c r="H57" s="63"/>
      <c r="I57" s="63"/>
      <c r="J57" s="63"/>
      <c r="K57" s="63"/>
    </row>
    <row r="58" spans="2:15" s="56" customFormat="1" ht="32.25" customHeight="1">
      <c r="B58" s="147" t="s">
        <v>72</v>
      </c>
      <c r="C58" s="148"/>
      <c r="D58" s="148"/>
      <c r="E58" s="148"/>
      <c r="F58" s="148"/>
      <c r="G58" s="148"/>
      <c r="H58" s="148"/>
      <c r="I58" s="148"/>
      <c r="J58" s="148"/>
      <c r="K58" s="148"/>
      <c r="O58" s="87"/>
    </row>
    <row r="59" s="56" customFormat="1" ht="12.75"/>
    <row r="60" s="56" customFormat="1" ht="12.75"/>
    <row r="61" s="56" customFormat="1" ht="12.75"/>
    <row r="65" spans="13:14" ht="12.75">
      <c r="M65" s="49"/>
      <c r="N65" s="49"/>
    </row>
    <row r="72" ht="12.75">
      <c r="B72" s="91" t="s">
        <v>50</v>
      </c>
    </row>
  </sheetData>
  <mergeCells count="3">
    <mergeCell ref="B58:K58"/>
    <mergeCell ref="C10:I10"/>
    <mergeCell ref="D11:G11"/>
  </mergeCells>
  <printOptions/>
  <pageMargins left="0.41" right="0.28" top="0.4" bottom="0.43" header="0.31" footer="0.28"/>
  <pageSetup cellComments="asDisplayed" fitToHeight="1" fitToWidth="1" horizontalDpi="600" verticalDpi="600" orientation="portrait" paperSize="9" scale="79" r:id="rId1"/>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79"/>
  <sheetViews>
    <sheetView showGridLines="0" view="pageBreakPreview" zoomScaleSheetLayoutView="100" workbookViewId="0" topLeftCell="A1">
      <selection activeCell="A1" sqref="A1"/>
    </sheetView>
  </sheetViews>
  <sheetFormatPr defaultColWidth="9.140625" defaultRowHeight="12.75"/>
  <cols>
    <col min="1" max="1" width="1.8515625" style="0" customWidth="1"/>
    <col min="2" max="2" width="59.28125" style="0" customWidth="1"/>
    <col min="3" max="3" width="13.00390625" style="3" customWidth="1"/>
    <col min="4" max="4" width="2.57421875" style="0" customWidth="1"/>
    <col min="5" max="5" width="12.28125" style="9" bestFit="1" customWidth="1"/>
  </cols>
  <sheetData>
    <row r="1" ht="12.75">
      <c r="A1" s="3" t="s">
        <v>3</v>
      </c>
    </row>
    <row r="2" ht="12.75">
      <c r="A2" s="12" t="s">
        <v>224</v>
      </c>
    </row>
    <row r="4" ht="12.75">
      <c r="A4" s="12" t="s">
        <v>225</v>
      </c>
    </row>
    <row r="6" ht="12.75">
      <c r="A6" s="34" t="s">
        <v>37</v>
      </c>
    </row>
    <row r="7" ht="12.75">
      <c r="A7" s="34" t="s">
        <v>228</v>
      </c>
    </row>
    <row r="8" ht="12.75">
      <c r="C8" s="40"/>
    </row>
    <row r="9" spans="1:7" ht="3" customHeight="1">
      <c r="A9" s="35"/>
      <c r="B9" s="35"/>
      <c r="C9" s="43"/>
      <c r="D9" s="35"/>
      <c r="E9" s="94"/>
      <c r="G9" s="88" t="s">
        <v>49</v>
      </c>
    </row>
    <row r="10" spans="1:7" ht="12.75" customHeight="1">
      <c r="A10" s="46"/>
      <c r="B10" s="46"/>
      <c r="C10" s="156" t="s">
        <v>208</v>
      </c>
      <c r="D10" s="156"/>
      <c r="E10" s="156"/>
      <c r="G10" s="88"/>
    </row>
    <row r="11" spans="2:5" ht="14.25" customHeight="1">
      <c r="B11" s="9"/>
      <c r="C11" s="41" t="s">
        <v>211</v>
      </c>
      <c r="E11" s="42" t="s">
        <v>212</v>
      </c>
    </row>
    <row r="12" spans="2:5" ht="12.75">
      <c r="B12" s="9"/>
      <c r="C12" s="4" t="s">
        <v>0</v>
      </c>
      <c r="E12" s="11" t="s">
        <v>0</v>
      </c>
    </row>
    <row r="13" spans="1:5" ht="5.25" customHeight="1" thickBot="1">
      <c r="A13" s="36"/>
      <c r="B13" s="26"/>
      <c r="C13" s="44"/>
      <c r="D13" s="36"/>
      <c r="E13" s="45"/>
    </row>
    <row r="14" spans="1:5" ht="9" customHeight="1">
      <c r="A14" s="46"/>
      <c r="B14" s="16"/>
      <c r="C14" s="47"/>
      <c r="D14" s="46"/>
      <c r="E14" s="48"/>
    </row>
    <row r="15" ht="13.5" customHeight="1">
      <c r="B15" s="3" t="s">
        <v>64</v>
      </c>
    </row>
    <row r="16" spans="2:5" ht="12.75">
      <c r="B16" s="9" t="s">
        <v>69</v>
      </c>
      <c r="C16" s="21">
        <v>82537</v>
      </c>
      <c r="D16" s="49"/>
      <c r="E16" s="18">
        <v>5270</v>
      </c>
    </row>
    <row r="17" spans="2:5" ht="12.75">
      <c r="B17" s="9" t="s">
        <v>24</v>
      </c>
      <c r="C17" s="21">
        <f>-6506</f>
        <v>-6506</v>
      </c>
      <c r="D17" s="49"/>
      <c r="E17" s="18">
        <f>-6714</f>
        <v>-6714</v>
      </c>
    </row>
    <row r="18" spans="2:5" ht="12.75" hidden="1">
      <c r="B18" s="9" t="s">
        <v>25</v>
      </c>
      <c r="C18" s="21">
        <v>0</v>
      </c>
      <c r="D18" s="49"/>
      <c r="E18" s="18">
        <v>0</v>
      </c>
    </row>
    <row r="19" spans="2:5" ht="12.75">
      <c r="B19" s="9" t="s">
        <v>26</v>
      </c>
      <c r="C19" s="21">
        <f>-3083</f>
        <v>-3083</v>
      </c>
      <c r="D19" s="49"/>
      <c r="E19" s="18">
        <f>-3069</f>
        <v>-3069</v>
      </c>
    </row>
    <row r="20" spans="2:5" ht="12.75">
      <c r="B20" s="9" t="s">
        <v>27</v>
      </c>
      <c r="C20" s="21">
        <v>764</v>
      </c>
      <c r="D20" s="49"/>
      <c r="E20" s="18">
        <v>358</v>
      </c>
    </row>
    <row r="21" spans="2:5" ht="6" customHeight="1">
      <c r="B21" s="9"/>
      <c r="C21" s="50"/>
      <c r="D21" s="49"/>
      <c r="E21" s="19"/>
    </row>
    <row r="22" spans="2:5" ht="12.75">
      <c r="B22" s="9" t="s">
        <v>216</v>
      </c>
      <c r="C22" s="21">
        <f>SUM(C16:C21)</f>
        <v>73712</v>
      </c>
      <c r="D22" s="49"/>
      <c r="E22" s="18">
        <f>SUM(E16:E21)</f>
        <v>-4155</v>
      </c>
    </row>
    <row r="23" spans="2:5" ht="3.75" customHeight="1">
      <c r="B23" s="9"/>
      <c r="C23" s="50"/>
      <c r="D23" s="49"/>
      <c r="E23" s="19"/>
    </row>
    <row r="24" spans="2:5" ht="12.75">
      <c r="B24" s="9"/>
      <c r="C24" s="21"/>
      <c r="D24" s="49"/>
      <c r="E24" s="18"/>
    </row>
    <row r="25" spans="2:5" ht="12.75">
      <c r="B25" s="3" t="s">
        <v>65</v>
      </c>
      <c r="C25" s="21"/>
      <c r="D25" s="49"/>
      <c r="E25" s="18"/>
    </row>
    <row r="26" spans="2:5" ht="12.75">
      <c r="B26" s="9" t="s">
        <v>215</v>
      </c>
      <c r="C26" s="21">
        <f>-4903</f>
        <v>-4903</v>
      </c>
      <c r="D26" s="49"/>
      <c r="E26" s="18">
        <f>-3177</f>
        <v>-3177</v>
      </c>
    </row>
    <row r="27" spans="2:5" ht="12.75">
      <c r="B27" s="9" t="s">
        <v>55</v>
      </c>
      <c r="C27" s="21">
        <v>1440</v>
      </c>
      <c r="D27" s="49"/>
      <c r="E27" s="18">
        <v>2160</v>
      </c>
    </row>
    <row r="28" spans="2:5" ht="12.75">
      <c r="B28" s="12" t="s">
        <v>28</v>
      </c>
      <c r="C28" s="21">
        <f>-8273</f>
        <v>-8273</v>
      </c>
      <c r="D28" s="49"/>
      <c r="E28" s="18">
        <f>-5821</f>
        <v>-5821</v>
      </c>
    </row>
    <row r="29" spans="2:5" ht="12.75">
      <c r="B29" s="12" t="s">
        <v>54</v>
      </c>
      <c r="C29" s="21">
        <v>33</v>
      </c>
      <c r="D29" s="49"/>
      <c r="E29" s="18">
        <v>449</v>
      </c>
    </row>
    <row r="30" spans="2:5" ht="12.75">
      <c r="B30" s="96" t="s">
        <v>235</v>
      </c>
      <c r="C30" s="21">
        <v>172</v>
      </c>
      <c r="D30" s="49"/>
      <c r="E30" s="18">
        <v>0</v>
      </c>
    </row>
    <row r="31" spans="2:5" ht="4.5" customHeight="1">
      <c r="B31" s="73"/>
      <c r="C31" s="50"/>
      <c r="D31" s="49"/>
      <c r="E31" s="19"/>
    </row>
    <row r="32" spans="2:5" ht="12.75">
      <c r="B32" s="95" t="s">
        <v>97</v>
      </c>
      <c r="C32" s="21">
        <f>SUM(C26:C31)</f>
        <v>-11531</v>
      </c>
      <c r="D32" s="49"/>
      <c r="E32" s="18">
        <f>SUM(E26:E31)</f>
        <v>-6389</v>
      </c>
    </row>
    <row r="33" spans="2:5" ht="5.25" customHeight="1">
      <c r="B33" s="73"/>
      <c r="C33" s="50"/>
      <c r="D33" s="49"/>
      <c r="E33" s="19"/>
    </row>
    <row r="34" spans="2:5" ht="12.75">
      <c r="B34" s="73"/>
      <c r="C34" s="21"/>
      <c r="D34" s="49"/>
      <c r="E34" s="18"/>
    </row>
    <row r="35" spans="2:5" ht="12.75">
      <c r="B35" s="40" t="s">
        <v>214</v>
      </c>
      <c r="C35" s="21"/>
      <c r="D35" s="49"/>
      <c r="E35" s="18"/>
    </row>
    <row r="36" spans="2:5" ht="12.75">
      <c r="B36" s="73" t="s">
        <v>29</v>
      </c>
      <c r="C36" s="21">
        <v>611</v>
      </c>
      <c r="D36" s="49"/>
      <c r="E36" s="18">
        <v>0</v>
      </c>
    </row>
    <row r="37" spans="2:5" ht="12.75" hidden="1">
      <c r="B37" s="73" t="s">
        <v>45</v>
      </c>
      <c r="C37" s="21">
        <v>0</v>
      </c>
      <c r="D37" s="49"/>
      <c r="E37" s="18">
        <v>0</v>
      </c>
    </row>
    <row r="38" spans="2:5" ht="12.75" hidden="1">
      <c r="B38" s="95" t="s">
        <v>51</v>
      </c>
      <c r="C38" s="21">
        <v>0</v>
      </c>
      <c r="D38" s="49"/>
      <c r="E38" s="18">
        <v>0</v>
      </c>
    </row>
    <row r="39" spans="2:5" ht="12.75" hidden="1">
      <c r="B39" s="96" t="s">
        <v>67</v>
      </c>
      <c r="C39" s="21">
        <v>0</v>
      </c>
      <c r="D39" s="49"/>
      <c r="E39" s="18">
        <v>0</v>
      </c>
    </row>
    <row r="40" spans="2:5" ht="12.75" hidden="1">
      <c r="B40" s="96" t="s">
        <v>29</v>
      </c>
      <c r="C40" s="21">
        <v>0</v>
      </c>
      <c r="D40" s="49"/>
      <c r="E40" s="18">
        <v>0</v>
      </c>
    </row>
    <row r="41" spans="2:5" ht="12.75">
      <c r="B41" s="95" t="s">
        <v>220</v>
      </c>
      <c r="C41" s="21">
        <f>-1837</f>
        <v>-1837</v>
      </c>
      <c r="D41" s="49"/>
      <c r="E41" s="18">
        <v>10135</v>
      </c>
    </row>
    <row r="42" spans="2:5" ht="4.5" customHeight="1">
      <c r="B42" s="73"/>
      <c r="C42" s="50"/>
      <c r="D42" s="49"/>
      <c r="E42" s="19"/>
    </row>
    <row r="43" spans="2:5" ht="15" customHeight="1">
      <c r="B43" s="95" t="s">
        <v>219</v>
      </c>
      <c r="C43" s="21">
        <f>SUM(C36:C42)</f>
        <v>-1226</v>
      </c>
      <c r="D43" s="49"/>
      <c r="E43" s="18">
        <f>SUM(E36:E42)</f>
        <v>10135</v>
      </c>
    </row>
    <row r="44" spans="2:5" ht="4.5" customHeight="1">
      <c r="B44" s="9"/>
      <c r="C44" s="50"/>
      <c r="D44" s="49"/>
      <c r="E44" s="19"/>
    </row>
    <row r="45" spans="2:5" ht="12.75">
      <c r="B45" s="9"/>
      <c r="C45" s="21"/>
      <c r="D45" s="49"/>
      <c r="E45" s="18"/>
    </row>
    <row r="46" spans="2:5" ht="12.75">
      <c r="B46" s="12" t="s">
        <v>98</v>
      </c>
      <c r="C46" s="21">
        <f>+C22+C32+C43</f>
        <v>60955</v>
      </c>
      <c r="D46" s="49"/>
      <c r="E46" s="18">
        <f>+E22+E32+E43</f>
        <v>-409</v>
      </c>
    </row>
    <row r="47" spans="2:5" ht="12.75" hidden="1">
      <c r="B47" s="17" t="s">
        <v>53</v>
      </c>
      <c r="C47" s="21">
        <v>0</v>
      </c>
      <c r="D47" s="49"/>
      <c r="E47" s="18">
        <v>0</v>
      </c>
    </row>
    <row r="48" spans="2:7" ht="12.75">
      <c r="B48" s="12" t="s">
        <v>99</v>
      </c>
      <c r="C48" s="21">
        <v>20807</v>
      </c>
      <c r="D48" s="49"/>
      <c r="E48" s="18">
        <v>15587</v>
      </c>
      <c r="G48" s="49"/>
    </row>
    <row r="49" spans="2:5" ht="4.5" customHeight="1">
      <c r="B49" s="9"/>
      <c r="C49" s="50"/>
      <c r="D49" s="49"/>
      <c r="E49" s="19"/>
    </row>
    <row r="50" spans="2:5" ht="12.75">
      <c r="B50" s="12" t="s">
        <v>100</v>
      </c>
      <c r="C50" s="21">
        <f>SUM(C46:C49)</f>
        <v>81762</v>
      </c>
      <c r="D50" s="49"/>
      <c r="E50" s="18">
        <f>SUM(E46:E49)</f>
        <v>15178</v>
      </c>
    </row>
    <row r="51" spans="2:5" ht="3" customHeight="1" thickBot="1">
      <c r="B51" s="9"/>
      <c r="C51" s="51"/>
      <c r="D51" s="49"/>
      <c r="E51" s="32"/>
    </row>
    <row r="52" spans="2:5" ht="12.75">
      <c r="B52" s="9"/>
      <c r="C52" s="21"/>
      <c r="D52" s="49"/>
      <c r="E52" s="18"/>
    </row>
    <row r="53" spans="2:5" ht="12.75">
      <c r="B53" s="9"/>
      <c r="C53" s="21"/>
      <c r="D53" s="49"/>
      <c r="E53" s="18"/>
    </row>
    <row r="54" spans="3:5" ht="12.75">
      <c r="C54" s="41" t="str">
        <f>C11</f>
        <v>30 June 2006</v>
      </c>
      <c r="D54" s="49"/>
      <c r="E54" s="42" t="str">
        <f>E11</f>
        <v>30 June 2005</v>
      </c>
    </row>
    <row r="55" spans="3:5" ht="3" customHeight="1">
      <c r="C55" s="54"/>
      <c r="D55" s="49"/>
      <c r="E55" s="72"/>
    </row>
    <row r="56" spans="3:5" ht="14.25" customHeight="1">
      <c r="C56" s="4" t="s">
        <v>0</v>
      </c>
      <c r="E56" s="11" t="s">
        <v>0</v>
      </c>
    </row>
    <row r="57" spans="2:5" ht="12.75">
      <c r="B57" s="9" t="s">
        <v>30</v>
      </c>
      <c r="C57" s="52"/>
      <c r="D57" s="49"/>
      <c r="E57" s="53"/>
    </row>
    <row r="58" spans="2:5" ht="12.75">
      <c r="B58" s="9" t="s">
        <v>4</v>
      </c>
      <c r="C58" s="21">
        <v>47513</v>
      </c>
      <c r="D58" s="49"/>
      <c r="E58" s="18">
        <f>6869+30467</f>
        <v>37336</v>
      </c>
    </row>
    <row r="59" spans="2:5" ht="12.75">
      <c r="B59" s="12" t="s">
        <v>13</v>
      </c>
      <c r="C59" s="21">
        <f>BSheet!E31-C58</f>
        <v>44189</v>
      </c>
      <c r="D59" s="49"/>
      <c r="E59" s="18">
        <f>38388-30467</f>
        <v>7921</v>
      </c>
    </row>
    <row r="60" spans="2:5" ht="12.75">
      <c r="B60" s="9" t="s">
        <v>31</v>
      </c>
      <c r="C60" s="21">
        <f>-9940</f>
        <v>-9940</v>
      </c>
      <c r="D60" s="49"/>
      <c r="E60" s="18">
        <f>-30079</f>
        <v>-30079</v>
      </c>
    </row>
    <row r="61" spans="2:12" ht="5.25" customHeight="1">
      <c r="B61" s="9"/>
      <c r="C61" s="50"/>
      <c r="D61" s="49"/>
      <c r="E61" s="19"/>
      <c r="L61" s="85"/>
    </row>
    <row r="62" spans="2:9" ht="12.75">
      <c r="B62" s="9"/>
      <c r="C62" s="21">
        <f>SUM(C58:C61)</f>
        <v>81762</v>
      </c>
      <c r="D62" s="49"/>
      <c r="E62" s="18">
        <f>SUM(E58:E61)</f>
        <v>15178</v>
      </c>
      <c r="H62" s="92">
        <f>E50-E62</f>
        <v>0</v>
      </c>
      <c r="I62" s="92">
        <f>C50-C62</f>
        <v>0</v>
      </c>
    </row>
    <row r="63" spans="2:5" ht="4.5" customHeight="1" thickBot="1">
      <c r="B63" s="9"/>
      <c r="C63" s="51"/>
      <c r="D63" s="49"/>
      <c r="E63" s="32"/>
    </row>
    <row r="64" spans="2:5" ht="4.5" customHeight="1">
      <c r="B64" s="9"/>
      <c r="C64" s="84"/>
      <c r="D64" s="49"/>
      <c r="E64" s="85"/>
    </row>
    <row r="65" spans="2:5" ht="12.75">
      <c r="B65" s="9"/>
      <c r="C65" s="84"/>
      <c r="D65" s="49"/>
      <c r="E65" s="85"/>
    </row>
    <row r="66" spans="2:5" ht="12.75">
      <c r="B66" s="9"/>
      <c r="C66" s="84"/>
      <c r="D66" s="49"/>
      <c r="E66" s="85"/>
    </row>
    <row r="67" spans="2:5" ht="12.75">
      <c r="B67" s="9"/>
      <c r="C67" s="84"/>
      <c r="D67" s="49"/>
      <c r="E67" s="85"/>
    </row>
    <row r="68" spans="2:10" ht="12.75">
      <c r="B68" s="9"/>
      <c r="C68" s="21"/>
      <c r="D68" s="49"/>
      <c r="E68" s="18"/>
      <c r="J68" s="49"/>
    </row>
    <row r="69" spans="2:5" ht="32.25" customHeight="1">
      <c r="B69" s="155" t="s">
        <v>236</v>
      </c>
      <c r="C69" s="148"/>
      <c r="D69" s="148"/>
      <c r="E69" s="148"/>
    </row>
    <row r="70" spans="2:5" ht="12.75">
      <c r="B70" s="9"/>
      <c r="C70" s="21"/>
      <c r="D70" s="49"/>
      <c r="E70" s="18"/>
    </row>
    <row r="71" spans="3:5" ht="12.75">
      <c r="C71" s="21"/>
      <c r="D71" s="49"/>
      <c r="E71" s="18"/>
    </row>
    <row r="72" spans="3:5" ht="12.75">
      <c r="C72" s="21"/>
      <c r="D72" s="49"/>
      <c r="E72" s="18"/>
    </row>
    <row r="73" spans="3:5" ht="12.75">
      <c r="C73" s="21"/>
      <c r="D73" s="49"/>
      <c r="E73" s="18"/>
    </row>
    <row r="74" spans="3:5" ht="12.75">
      <c r="C74" s="21"/>
      <c r="D74" s="49"/>
      <c r="E74" s="18"/>
    </row>
    <row r="75" spans="2:5" ht="12.75">
      <c r="B75" s="91"/>
      <c r="C75" s="21"/>
      <c r="D75" s="49"/>
      <c r="E75" s="18"/>
    </row>
    <row r="76" spans="3:5" ht="12.75">
      <c r="C76" s="21"/>
      <c r="D76" s="49"/>
      <c r="E76" s="18"/>
    </row>
    <row r="77" spans="3:5" ht="12.75">
      <c r="C77" s="21"/>
      <c r="D77" s="49"/>
      <c r="E77" s="18"/>
    </row>
    <row r="78" spans="3:5" ht="12.75">
      <c r="C78" s="21"/>
      <c r="D78" s="49"/>
      <c r="E78" s="18"/>
    </row>
    <row r="79" spans="3:5" ht="12.75">
      <c r="C79" s="21"/>
      <c r="D79" s="49"/>
      <c r="E79" s="18"/>
    </row>
  </sheetData>
  <mergeCells count="2">
    <mergeCell ref="B69:E69"/>
    <mergeCell ref="C10:E10"/>
  </mergeCells>
  <printOptions/>
  <pageMargins left="0.41" right="0.28" top="0.4" bottom="0.43" header="0.31" footer="0.28"/>
  <pageSetup cellComments="asDisplayed" fitToHeight="1" fitToWidth="1" horizontalDpi="600" verticalDpi="600" orientation="portrait" paperSize="9"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dimension ref="A1:Q372"/>
  <sheetViews>
    <sheetView showGridLines="0" view="pageBreakPreview" zoomScale="85" zoomScaleSheetLayoutView="85" workbookViewId="0" topLeftCell="A1">
      <selection activeCell="A1" sqref="A1"/>
    </sheetView>
  </sheetViews>
  <sheetFormatPr defaultColWidth="9.140625" defaultRowHeight="12.75"/>
  <cols>
    <col min="1" max="1" width="4.421875" style="3" customWidth="1"/>
    <col min="2" max="2" width="3.7109375" style="9" customWidth="1"/>
    <col min="3" max="3" width="9.421875" style="9" customWidth="1"/>
    <col min="4" max="4" width="10.421875" style="9" customWidth="1"/>
    <col min="5" max="5" width="9.7109375" style="18" customWidth="1"/>
    <col min="6" max="6" width="1.8515625" style="18" customWidth="1"/>
    <col min="7" max="7" width="11.00390625" style="18" customWidth="1"/>
    <col min="8" max="8" width="1.28515625" style="18" customWidth="1"/>
    <col min="9" max="9" width="10.28125" style="18" customWidth="1"/>
    <col min="10" max="10" width="1.421875" style="18" customWidth="1"/>
    <col min="11" max="11" width="9.8515625" style="18" customWidth="1"/>
    <col min="12" max="12" width="2.7109375" style="18" customWidth="1"/>
    <col min="13" max="13" width="10.57421875" style="18" customWidth="1"/>
    <col min="14" max="16384" width="9.140625" style="9" customWidth="1"/>
  </cols>
  <sheetData>
    <row r="1" ht="12.75">
      <c r="A1" s="3" t="s">
        <v>3</v>
      </c>
    </row>
    <row r="2" ht="12.75">
      <c r="A2" s="34" t="s">
        <v>224</v>
      </c>
    </row>
    <row r="4" ht="12.75">
      <c r="A4" s="34" t="s">
        <v>225</v>
      </c>
    </row>
    <row r="6" spans="1:13" ht="12.75">
      <c r="A6" s="160" t="s">
        <v>233</v>
      </c>
      <c r="B6" s="161"/>
      <c r="C6" s="161"/>
      <c r="D6" s="161"/>
      <c r="E6" s="161"/>
      <c r="F6" s="161"/>
      <c r="G6" s="161"/>
      <c r="H6" s="161"/>
      <c r="I6" s="161"/>
      <c r="J6" s="161"/>
      <c r="K6" s="161"/>
      <c r="L6" s="161"/>
      <c r="M6" s="161"/>
    </row>
    <row r="8" spans="1:2" ht="12.75">
      <c r="A8" s="3" t="s">
        <v>110</v>
      </c>
      <c r="B8" s="3" t="s">
        <v>200</v>
      </c>
    </row>
    <row r="9" ht="12.75"/>
    <row r="10" spans="2:13" ht="39" customHeight="1">
      <c r="B10" s="157" t="s">
        <v>237</v>
      </c>
      <c r="C10" s="157"/>
      <c r="D10" s="157"/>
      <c r="E10" s="165"/>
      <c r="F10" s="165"/>
      <c r="G10" s="165"/>
      <c r="H10" s="165"/>
      <c r="I10" s="165"/>
      <c r="J10" s="165"/>
      <c r="K10" s="165"/>
      <c r="L10" s="165"/>
      <c r="M10" s="165"/>
    </row>
    <row r="12" spans="2:13" ht="63.75" customHeight="1">
      <c r="B12" s="162" t="s">
        <v>238</v>
      </c>
      <c r="C12" s="157"/>
      <c r="D12" s="157"/>
      <c r="E12" s="157"/>
      <c r="F12" s="157"/>
      <c r="G12" s="157"/>
      <c r="H12" s="157"/>
      <c r="I12" s="157"/>
      <c r="J12" s="157"/>
      <c r="K12" s="157"/>
      <c r="L12" s="157"/>
      <c r="M12" s="157"/>
    </row>
    <row r="14" spans="1:2" ht="12.75">
      <c r="A14" s="3" t="s">
        <v>111</v>
      </c>
      <c r="B14" s="3" t="s">
        <v>112</v>
      </c>
    </row>
    <row r="16" spans="2:13" ht="38.25" customHeight="1">
      <c r="B16" s="162" t="s">
        <v>239</v>
      </c>
      <c r="C16" s="157"/>
      <c r="D16" s="157"/>
      <c r="E16" s="157"/>
      <c r="F16" s="157"/>
      <c r="G16" s="157"/>
      <c r="H16" s="157"/>
      <c r="I16" s="157"/>
      <c r="J16" s="157"/>
      <c r="K16" s="157"/>
      <c r="L16" s="157"/>
      <c r="M16" s="157"/>
    </row>
    <row r="18" ht="12.75">
      <c r="B18" s="9" t="s">
        <v>240</v>
      </c>
    </row>
    <row r="19" ht="12.75">
      <c r="B19" s="9" t="s">
        <v>241</v>
      </c>
    </row>
    <row r="20" ht="12.75">
      <c r="B20" s="9" t="s">
        <v>242</v>
      </c>
    </row>
    <row r="21" ht="12.75">
      <c r="B21" s="9" t="s">
        <v>243</v>
      </c>
    </row>
    <row r="22" ht="12.75">
      <c r="B22" s="9" t="s">
        <v>244</v>
      </c>
    </row>
    <row r="23" ht="12.75">
      <c r="B23" s="9" t="s">
        <v>245</v>
      </c>
    </row>
    <row r="24" ht="12.75">
      <c r="B24" s="9" t="s">
        <v>246</v>
      </c>
    </row>
    <row r="25" ht="12.75">
      <c r="B25" s="9" t="s">
        <v>247</v>
      </c>
    </row>
    <row r="26" ht="12.75">
      <c r="B26" s="9" t="s">
        <v>248</v>
      </c>
    </row>
    <row r="27" ht="12.75">
      <c r="B27" s="9" t="s">
        <v>249</v>
      </c>
    </row>
    <row r="28" ht="12.75">
      <c r="B28" s="9" t="s">
        <v>250</v>
      </c>
    </row>
    <row r="29" ht="12.75">
      <c r="B29" s="9" t="s">
        <v>251</v>
      </c>
    </row>
    <row r="30" ht="12.75">
      <c r="B30" s="9" t="s">
        <v>252</v>
      </c>
    </row>
    <row r="31" ht="12.75">
      <c r="B31" s="9" t="s">
        <v>253</v>
      </c>
    </row>
    <row r="32" ht="12.75">
      <c r="B32" s="9" t="s">
        <v>254</v>
      </c>
    </row>
    <row r="34" spans="2:13" ht="26.25" customHeight="1">
      <c r="B34" s="157" t="s">
        <v>255</v>
      </c>
      <c r="C34" s="157"/>
      <c r="D34" s="157"/>
      <c r="E34" s="157"/>
      <c r="F34" s="157"/>
      <c r="G34" s="157"/>
      <c r="H34" s="157"/>
      <c r="I34" s="157"/>
      <c r="J34" s="157"/>
      <c r="K34" s="157"/>
      <c r="L34" s="157"/>
      <c r="M34" s="157"/>
    </row>
    <row r="36" spans="2:13" ht="39" customHeight="1">
      <c r="B36" s="163" t="s">
        <v>256</v>
      </c>
      <c r="C36" s="164"/>
      <c r="D36" s="164"/>
      <c r="E36" s="164"/>
      <c r="F36" s="164"/>
      <c r="G36" s="164"/>
      <c r="H36" s="164"/>
      <c r="I36" s="164"/>
      <c r="J36" s="164"/>
      <c r="K36" s="164"/>
      <c r="L36" s="164"/>
      <c r="M36" s="164"/>
    </row>
    <row r="43" spans="2:3" ht="12.75">
      <c r="B43" s="9" t="s">
        <v>113</v>
      </c>
      <c r="C43" s="9" t="s">
        <v>116</v>
      </c>
    </row>
    <row r="45" spans="3:13" ht="38.25" customHeight="1">
      <c r="C45" s="157" t="s">
        <v>257</v>
      </c>
      <c r="D45" s="157"/>
      <c r="E45" s="157"/>
      <c r="F45" s="157"/>
      <c r="G45" s="157"/>
      <c r="H45" s="157"/>
      <c r="I45" s="157"/>
      <c r="J45" s="157"/>
      <c r="K45" s="157"/>
      <c r="L45" s="157"/>
      <c r="M45" s="157"/>
    </row>
    <row r="47" spans="3:13" ht="152.25" customHeight="1">
      <c r="C47" s="162" t="s">
        <v>258</v>
      </c>
      <c r="D47" s="157"/>
      <c r="E47" s="157"/>
      <c r="F47" s="157"/>
      <c r="G47" s="157"/>
      <c r="H47" s="157"/>
      <c r="I47" s="157"/>
      <c r="J47" s="157"/>
      <c r="K47" s="157"/>
      <c r="L47" s="157"/>
      <c r="M47" s="157"/>
    </row>
    <row r="49" spans="3:13" ht="64.5" customHeight="1">
      <c r="C49" s="162" t="s">
        <v>259</v>
      </c>
      <c r="D49" s="157"/>
      <c r="E49" s="165"/>
      <c r="F49" s="165"/>
      <c r="G49" s="165"/>
      <c r="H49" s="165"/>
      <c r="I49" s="165"/>
      <c r="J49" s="165"/>
      <c r="K49" s="165"/>
      <c r="L49" s="165"/>
      <c r="M49" s="165"/>
    </row>
    <row r="50" ht="12.75">
      <c r="M50" s="31" t="s">
        <v>107</v>
      </c>
    </row>
    <row r="51" ht="12.75">
      <c r="M51" s="121" t="s">
        <v>109</v>
      </c>
    </row>
    <row r="52" ht="12.75">
      <c r="M52" s="31" t="s">
        <v>0</v>
      </c>
    </row>
    <row r="53" spans="3:13" ht="12.75">
      <c r="C53" s="9" t="s">
        <v>260</v>
      </c>
      <c r="M53" s="18">
        <f>-169</f>
        <v>-169</v>
      </c>
    </row>
    <row r="54" spans="3:13" ht="12.75">
      <c r="C54" s="9" t="s">
        <v>261</v>
      </c>
      <c r="M54" s="18">
        <f>-8</f>
        <v>-8</v>
      </c>
    </row>
    <row r="55" spans="3:13" ht="13.5" thickBot="1">
      <c r="C55" s="9" t="s">
        <v>262</v>
      </c>
      <c r="M55" s="32">
        <f>-M53-M54</f>
        <v>177</v>
      </c>
    </row>
    <row r="56" spans="3:13" ht="12" customHeight="1">
      <c r="C56" s="9" t="s">
        <v>108</v>
      </c>
      <c r="M56" s="125"/>
    </row>
    <row r="57" ht="6.75" customHeight="1">
      <c r="K57" s="126"/>
    </row>
    <row r="58" spans="7:13" ht="12.75">
      <c r="G58" s="158" t="s">
        <v>222</v>
      </c>
      <c r="H58" s="158"/>
      <c r="I58" s="158"/>
      <c r="K58" s="158" t="s">
        <v>221</v>
      </c>
      <c r="L58" s="158"/>
      <c r="M58" s="158"/>
    </row>
    <row r="59" spans="7:13" ht="12.75">
      <c r="G59" s="121" t="s">
        <v>206</v>
      </c>
      <c r="I59" s="121" t="s">
        <v>223</v>
      </c>
      <c r="K59" s="121" t="s">
        <v>206</v>
      </c>
      <c r="M59" s="121" t="s">
        <v>223</v>
      </c>
    </row>
    <row r="60" spans="7:13" ht="12.75">
      <c r="G60" s="31" t="s">
        <v>0</v>
      </c>
      <c r="I60" s="31" t="s">
        <v>0</v>
      </c>
      <c r="K60" s="31" t="s">
        <v>0</v>
      </c>
      <c r="M60" s="31" t="s">
        <v>0</v>
      </c>
    </row>
    <row r="61" spans="3:13" ht="12.75">
      <c r="C61" s="9" t="s">
        <v>263</v>
      </c>
      <c r="G61" s="18">
        <f>-169</f>
        <v>-169</v>
      </c>
      <c r="I61" s="18">
        <v>0</v>
      </c>
      <c r="K61" s="20">
        <f>-338</f>
        <v>-338</v>
      </c>
      <c r="M61" s="20">
        <v>0</v>
      </c>
    </row>
    <row r="62" spans="7:13" ht="3.75" customHeight="1" thickBot="1">
      <c r="G62" s="127"/>
      <c r="I62" s="127"/>
      <c r="K62" s="127"/>
      <c r="M62" s="127"/>
    </row>
    <row r="63" ht="6" customHeight="1"/>
    <row r="64" spans="3:13" ht="26.25" customHeight="1">
      <c r="C64" s="157" t="s">
        <v>264</v>
      </c>
      <c r="D64" s="157"/>
      <c r="E64" s="157"/>
      <c r="F64" s="157"/>
      <c r="G64" s="157"/>
      <c r="H64" s="157"/>
      <c r="I64" s="157"/>
      <c r="J64" s="157"/>
      <c r="K64" s="157"/>
      <c r="L64" s="157"/>
      <c r="M64" s="157"/>
    </row>
    <row r="66" spans="2:3" ht="12.75">
      <c r="B66" s="9" t="s">
        <v>114</v>
      </c>
      <c r="C66" s="9" t="s">
        <v>115</v>
      </c>
    </row>
    <row r="68" spans="3:13" ht="102" customHeight="1">
      <c r="C68" s="157" t="s">
        <v>265</v>
      </c>
      <c r="D68" s="157"/>
      <c r="E68" s="157"/>
      <c r="F68" s="157"/>
      <c r="G68" s="157"/>
      <c r="H68" s="157"/>
      <c r="I68" s="157"/>
      <c r="J68" s="157"/>
      <c r="K68" s="157"/>
      <c r="L68" s="157"/>
      <c r="M68" s="157"/>
    </row>
    <row r="69" ht="12.75">
      <c r="O69" s="124"/>
    </row>
    <row r="70" spans="3:13" ht="29.25" customHeight="1">
      <c r="C70" s="157" t="s">
        <v>266</v>
      </c>
      <c r="D70" s="157"/>
      <c r="E70" s="157"/>
      <c r="F70" s="157"/>
      <c r="G70" s="157"/>
      <c r="H70" s="157"/>
      <c r="I70" s="157"/>
      <c r="J70" s="157"/>
      <c r="K70" s="157"/>
      <c r="L70" s="157"/>
      <c r="M70" s="157"/>
    </row>
    <row r="74" spans="2:3" ht="12.75">
      <c r="B74" s="9" t="s">
        <v>117</v>
      </c>
      <c r="C74" s="9" t="s">
        <v>118</v>
      </c>
    </row>
    <row r="76" spans="3:13" ht="105.75" customHeight="1">
      <c r="C76" s="157" t="s">
        <v>267</v>
      </c>
      <c r="D76" s="157"/>
      <c r="E76" s="157"/>
      <c r="F76" s="157"/>
      <c r="G76" s="157"/>
      <c r="H76" s="157"/>
      <c r="I76" s="157"/>
      <c r="J76" s="157"/>
      <c r="K76" s="157"/>
      <c r="L76" s="157"/>
      <c r="M76" s="157"/>
    </row>
    <row r="78" spans="3:13" ht="38.25" customHeight="1">
      <c r="C78" s="157" t="s">
        <v>268</v>
      </c>
      <c r="D78" s="157"/>
      <c r="E78" s="157"/>
      <c r="F78" s="157"/>
      <c r="G78" s="157"/>
      <c r="H78" s="157"/>
      <c r="I78" s="157"/>
      <c r="J78" s="157"/>
      <c r="K78" s="157"/>
      <c r="L78" s="157"/>
      <c r="M78" s="157"/>
    </row>
    <row r="80" spans="2:3" ht="12.75">
      <c r="B80" s="9" t="s">
        <v>119</v>
      </c>
      <c r="C80" s="9" t="s">
        <v>230</v>
      </c>
    </row>
    <row r="82" spans="3:13" ht="103.5" customHeight="1">
      <c r="C82" s="157" t="s">
        <v>269</v>
      </c>
      <c r="D82" s="157"/>
      <c r="E82" s="157"/>
      <c r="F82" s="157"/>
      <c r="G82" s="157"/>
      <c r="H82" s="157"/>
      <c r="I82" s="157"/>
      <c r="J82" s="157"/>
      <c r="K82" s="157"/>
      <c r="L82" s="157"/>
      <c r="M82" s="157"/>
    </row>
    <row r="84" spans="3:13" ht="38.25" customHeight="1">
      <c r="C84" s="157" t="s">
        <v>270</v>
      </c>
      <c r="D84" s="157"/>
      <c r="E84" s="157"/>
      <c r="F84" s="157"/>
      <c r="G84" s="157"/>
      <c r="H84" s="157"/>
      <c r="I84" s="157"/>
      <c r="J84" s="157"/>
      <c r="K84" s="157"/>
      <c r="L84" s="157"/>
      <c r="M84" s="157"/>
    </row>
    <row r="86" spans="2:3" ht="12.75">
      <c r="B86" s="9" t="s">
        <v>120</v>
      </c>
      <c r="C86" s="9" t="s">
        <v>231</v>
      </c>
    </row>
    <row r="88" spans="3:13" ht="40.5" customHeight="1">
      <c r="C88" s="157" t="s">
        <v>271</v>
      </c>
      <c r="D88" s="157"/>
      <c r="E88" s="157"/>
      <c r="F88" s="157"/>
      <c r="G88" s="157"/>
      <c r="H88" s="157"/>
      <c r="I88" s="157"/>
      <c r="J88" s="157"/>
      <c r="K88" s="157"/>
      <c r="L88" s="157"/>
      <c r="M88" s="157"/>
    </row>
    <row r="90" spans="3:13" ht="40.5" customHeight="1">
      <c r="C90" s="157" t="s">
        <v>272</v>
      </c>
      <c r="D90" s="157"/>
      <c r="E90" s="157"/>
      <c r="F90" s="157"/>
      <c r="G90" s="157"/>
      <c r="H90" s="157"/>
      <c r="I90" s="157"/>
      <c r="J90" s="157"/>
      <c r="K90" s="157"/>
      <c r="L90" s="157"/>
      <c r="M90" s="157"/>
    </row>
    <row r="92" spans="1:2" ht="12.75">
      <c r="A92" s="3" t="s">
        <v>121</v>
      </c>
      <c r="B92" s="3" t="s">
        <v>122</v>
      </c>
    </row>
    <row r="94" spans="2:13" ht="13.5" customHeight="1">
      <c r="B94" s="157" t="s">
        <v>273</v>
      </c>
      <c r="C94" s="157"/>
      <c r="D94" s="157"/>
      <c r="E94" s="157"/>
      <c r="F94" s="157"/>
      <c r="G94" s="157"/>
      <c r="H94" s="157"/>
      <c r="I94" s="157"/>
      <c r="J94" s="157"/>
      <c r="K94" s="157"/>
      <c r="L94" s="157"/>
      <c r="M94" s="157"/>
    </row>
    <row r="96" spans="7:11" ht="12.75">
      <c r="G96" s="159" t="s">
        <v>138</v>
      </c>
      <c r="H96" s="158"/>
      <c r="I96" s="158"/>
      <c r="J96" s="158"/>
      <c r="K96" s="158"/>
    </row>
    <row r="97" spans="5:13" ht="12.75">
      <c r="E97" s="21" t="s">
        <v>123</v>
      </c>
      <c r="F97" s="21"/>
      <c r="G97" s="21"/>
      <c r="H97" s="21"/>
      <c r="I97" s="21"/>
      <c r="J97" s="21"/>
      <c r="K97" s="21"/>
      <c r="L97" s="21"/>
      <c r="M97" s="21"/>
    </row>
    <row r="98" spans="5:13" ht="12.75">
      <c r="E98" s="31" t="s">
        <v>124</v>
      </c>
      <c r="F98" s="21"/>
      <c r="G98" s="31" t="s">
        <v>125</v>
      </c>
      <c r="H98" s="31"/>
      <c r="I98" s="31" t="s">
        <v>126</v>
      </c>
      <c r="J98" s="31"/>
      <c r="K98" s="31" t="s">
        <v>127</v>
      </c>
      <c r="L98" s="31"/>
      <c r="M98" s="31" t="s">
        <v>128</v>
      </c>
    </row>
    <row r="99" spans="5:13" ht="12.75">
      <c r="E99" s="31" t="s">
        <v>0</v>
      </c>
      <c r="F99" s="21"/>
      <c r="G99" s="31" t="s">
        <v>0</v>
      </c>
      <c r="H99" s="21"/>
      <c r="I99" s="31" t="s">
        <v>0</v>
      </c>
      <c r="J99" s="21"/>
      <c r="K99" s="31" t="s">
        <v>0</v>
      </c>
      <c r="L99" s="21"/>
      <c r="M99" s="31" t="s">
        <v>0</v>
      </c>
    </row>
    <row r="100" ht="12.75">
      <c r="B100" s="3" t="s">
        <v>129</v>
      </c>
    </row>
    <row r="101" spans="2:13" ht="12.75">
      <c r="B101" s="91" t="s">
        <v>130</v>
      </c>
      <c r="E101" s="18">
        <v>226759</v>
      </c>
      <c r="G101" s="18">
        <v>0</v>
      </c>
      <c r="I101" s="18">
        <f>-17627</f>
        <v>-17627</v>
      </c>
      <c r="K101" s="18">
        <f>-57239</f>
        <v>-57239</v>
      </c>
      <c r="M101" s="18">
        <f>SUM(E101:L101)</f>
        <v>151893</v>
      </c>
    </row>
    <row r="102" spans="2:13" ht="12.75">
      <c r="B102" s="91" t="s">
        <v>105</v>
      </c>
      <c r="E102" s="18">
        <v>0</v>
      </c>
      <c r="G102" s="18">
        <v>0</v>
      </c>
      <c r="I102" s="18">
        <v>0</v>
      </c>
      <c r="K102" s="18">
        <f>-K101</f>
        <v>57239</v>
      </c>
      <c r="M102" s="18">
        <f>SUM(E102:L102)</f>
        <v>57239</v>
      </c>
    </row>
    <row r="103" spans="2:13" ht="12.75">
      <c r="B103" s="91" t="s">
        <v>106</v>
      </c>
      <c r="E103" s="18">
        <v>0</v>
      </c>
      <c r="G103" s="18">
        <v>0</v>
      </c>
      <c r="I103" s="18">
        <f>-I101</f>
        <v>17627</v>
      </c>
      <c r="K103" s="18">
        <v>0</v>
      </c>
      <c r="M103" s="18">
        <f>SUM(E103:L103)</f>
        <v>17627</v>
      </c>
    </row>
    <row r="104" spans="2:13" ht="12.75">
      <c r="B104" s="91" t="s">
        <v>2</v>
      </c>
      <c r="E104" s="18">
        <v>254631</v>
      </c>
      <c r="G104" s="18">
        <v>8</v>
      </c>
      <c r="I104" s="18">
        <v>0</v>
      </c>
      <c r="K104" s="18">
        <v>0</v>
      </c>
      <c r="M104" s="18">
        <f>SUM(E104:L104)</f>
        <v>254639</v>
      </c>
    </row>
    <row r="105" spans="2:13" ht="12.75">
      <c r="B105" s="91" t="s">
        <v>12</v>
      </c>
      <c r="E105" s="18">
        <v>3659</v>
      </c>
      <c r="G105" s="18">
        <f>-G104</f>
        <v>-8</v>
      </c>
      <c r="I105" s="18">
        <v>0</v>
      </c>
      <c r="K105" s="18">
        <v>0</v>
      </c>
      <c r="M105" s="18">
        <f>SUM(E105:L105)</f>
        <v>3651</v>
      </c>
    </row>
    <row r="106" spans="5:13" ht="4.5" customHeight="1" thickBot="1">
      <c r="E106" s="127"/>
      <c r="G106" s="127"/>
      <c r="I106" s="127"/>
      <c r="K106" s="127"/>
      <c r="M106" s="127"/>
    </row>
    <row r="109" spans="1:2" ht="12.75">
      <c r="A109" s="3" t="s">
        <v>131</v>
      </c>
      <c r="B109" s="3" t="s">
        <v>132</v>
      </c>
    </row>
    <row r="111" spans="2:13" ht="12.75">
      <c r="B111" s="157" t="s">
        <v>274</v>
      </c>
      <c r="C111" s="157"/>
      <c r="D111" s="157"/>
      <c r="E111" s="157"/>
      <c r="F111" s="157"/>
      <c r="G111" s="157"/>
      <c r="H111" s="157"/>
      <c r="I111" s="157"/>
      <c r="J111" s="157"/>
      <c r="K111" s="157"/>
      <c r="L111" s="157"/>
      <c r="M111" s="157"/>
    </row>
    <row r="113" spans="1:2" ht="12.75">
      <c r="A113" s="3" t="s">
        <v>133</v>
      </c>
      <c r="B113" s="3" t="s">
        <v>201</v>
      </c>
    </row>
    <row r="115" spans="2:13" ht="12.75">
      <c r="B115" s="157" t="s">
        <v>275</v>
      </c>
      <c r="C115" s="157"/>
      <c r="D115" s="157"/>
      <c r="E115" s="157"/>
      <c r="F115" s="157"/>
      <c r="G115" s="157"/>
      <c r="H115" s="157"/>
      <c r="I115" s="157"/>
      <c r="J115" s="157"/>
      <c r="K115" s="157"/>
      <c r="L115" s="157"/>
      <c r="M115" s="157"/>
    </row>
    <row r="117" spans="1:2" ht="12.75">
      <c r="A117" s="3" t="s">
        <v>134</v>
      </c>
      <c r="B117" s="3" t="s">
        <v>135</v>
      </c>
    </row>
    <row r="119" spans="2:13" ht="27" customHeight="1">
      <c r="B119" s="157" t="s">
        <v>276</v>
      </c>
      <c r="C119" s="157"/>
      <c r="D119" s="157"/>
      <c r="E119" s="157"/>
      <c r="F119" s="157"/>
      <c r="G119" s="157"/>
      <c r="H119" s="157"/>
      <c r="I119" s="157"/>
      <c r="J119" s="157"/>
      <c r="K119" s="157"/>
      <c r="L119" s="157"/>
      <c r="M119" s="157"/>
    </row>
    <row r="121" spans="1:2" ht="12.75">
      <c r="A121" s="3" t="s">
        <v>136</v>
      </c>
      <c r="B121" s="3" t="s">
        <v>137</v>
      </c>
    </row>
    <row r="123" spans="2:13" ht="28.5" customHeight="1">
      <c r="B123" s="157" t="s">
        <v>277</v>
      </c>
      <c r="C123" s="157"/>
      <c r="D123" s="157"/>
      <c r="E123" s="157"/>
      <c r="F123" s="157"/>
      <c r="G123" s="157"/>
      <c r="H123" s="157"/>
      <c r="I123" s="157"/>
      <c r="J123" s="157"/>
      <c r="K123" s="157"/>
      <c r="L123" s="157"/>
      <c r="M123" s="157"/>
    </row>
    <row r="125" spans="1:2" ht="12.75">
      <c r="A125" s="3" t="s">
        <v>139</v>
      </c>
      <c r="B125" s="3" t="s">
        <v>140</v>
      </c>
    </row>
    <row r="127" spans="2:13" ht="27" customHeight="1">
      <c r="B127" s="157" t="s">
        <v>278</v>
      </c>
      <c r="C127" s="157"/>
      <c r="D127" s="157"/>
      <c r="E127" s="157"/>
      <c r="F127" s="157"/>
      <c r="G127" s="157"/>
      <c r="H127" s="157"/>
      <c r="I127" s="157"/>
      <c r="J127" s="157"/>
      <c r="K127" s="157"/>
      <c r="L127" s="157"/>
      <c r="M127" s="157"/>
    </row>
    <row r="129" ht="12.75">
      <c r="B129" s="9" t="s">
        <v>279</v>
      </c>
    </row>
    <row r="131" spans="2:13" ht="52.5" customHeight="1">
      <c r="B131" s="157" t="s">
        <v>280</v>
      </c>
      <c r="C131" s="157"/>
      <c r="D131" s="157"/>
      <c r="E131" s="157"/>
      <c r="F131" s="157"/>
      <c r="G131" s="157"/>
      <c r="H131" s="157"/>
      <c r="I131" s="157"/>
      <c r="J131" s="157"/>
      <c r="K131" s="157"/>
      <c r="L131" s="157"/>
      <c r="M131" s="157"/>
    </row>
    <row r="133" spans="1:2" ht="12.75">
      <c r="A133" s="3" t="s">
        <v>141</v>
      </c>
      <c r="B133" s="3" t="s">
        <v>142</v>
      </c>
    </row>
    <row r="135" spans="2:13" ht="12.75">
      <c r="B135" s="157" t="s">
        <v>281</v>
      </c>
      <c r="C135" s="157"/>
      <c r="D135" s="157"/>
      <c r="E135" s="157"/>
      <c r="F135" s="157"/>
      <c r="G135" s="157"/>
      <c r="H135" s="157"/>
      <c r="I135" s="157"/>
      <c r="J135" s="157"/>
      <c r="K135" s="157"/>
      <c r="L135" s="157"/>
      <c r="M135" s="157"/>
    </row>
    <row r="137" spans="1:2" ht="12.75">
      <c r="A137" s="3" t="s">
        <v>143</v>
      </c>
      <c r="B137" s="3" t="s">
        <v>232</v>
      </c>
    </row>
    <row r="139" spans="7:13" ht="12.75">
      <c r="G139" s="158" t="s">
        <v>33</v>
      </c>
      <c r="H139" s="158"/>
      <c r="I139" s="158"/>
      <c r="K139" s="158" t="s">
        <v>144</v>
      </c>
      <c r="L139" s="158"/>
      <c r="M139" s="158"/>
    </row>
    <row r="140" spans="2:13" ht="12.75">
      <c r="B140" s="144" t="s">
        <v>282</v>
      </c>
      <c r="G140" s="122" t="s">
        <v>145</v>
      </c>
      <c r="H140" s="120"/>
      <c r="I140" s="122" t="s">
        <v>146</v>
      </c>
      <c r="J140" s="120"/>
      <c r="K140" s="122" t="s">
        <v>145</v>
      </c>
      <c r="L140" s="120"/>
      <c r="M140" s="122" t="s">
        <v>146</v>
      </c>
    </row>
    <row r="141" spans="7:13" ht="12.75">
      <c r="G141" s="120" t="s">
        <v>0</v>
      </c>
      <c r="H141" s="120"/>
      <c r="I141" s="120" t="s">
        <v>0</v>
      </c>
      <c r="J141" s="120"/>
      <c r="K141" s="120" t="s">
        <v>0</v>
      </c>
      <c r="L141" s="120"/>
      <c r="M141" s="120" t="s">
        <v>0</v>
      </c>
    </row>
    <row r="142" spans="2:13" ht="12.75">
      <c r="B142" s="9" t="s">
        <v>283</v>
      </c>
      <c r="G142" s="18">
        <v>7375</v>
      </c>
      <c r="I142" s="18">
        <v>7126</v>
      </c>
      <c r="K142" s="18">
        <v>2648</v>
      </c>
      <c r="M142" s="18">
        <v>2176</v>
      </c>
    </row>
    <row r="143" spans="2:13" ht="12.75">
      <c r="B143" s="9" t="s">
        <v>284</v>
      </c>
      <c r="G143" s="18">
        <v>148418</v>
      </c>
      <c r="I143" s="18">
        <v>163552</v>
      </c>
      <c r="K143" s="18">
        <f>21390</f>
        <v>21390</v>
      </c>
      <c r="M143" s="18">
        <v>28708</v>
      </c>
    </row>
    <row r="144" spans="2:13" ht="12.75">
      <c r="B144" s="9" t="s">
        <v>286</v>
      </c>
      <c r="G144" s="18">
        <v>91046</v>
      </c>
      <c r="I144" s="18">
        <v>115744</v>
      </c>
      <c r="K144" s="18">
        <f>3798</f>
        <v>3798</v>
      </c>
      <c r="M144" s="18">
        <v>7322</v>
      </c>
    </row>
    <row r="145" spans="2:13" ht="12.75">
      <c r="B145" s="9" t="s">
        <v>285</v>
      </c>
      <c r="G145" s="18">
        <v>36599</v>
      </c>
      <c r="I145" s="18">
        <v>29222</v>
      </c>
      <c r="K145" s="18">
        <f>5790</f>
        <v>5790</v>
      </c>
      <c r="M145" s="18">
        <f>-1770</f>
        <v>-1770</v>
      </c>
    </row>
    <row r="146" spans="2:13" ht="12.75">
      <c r="B146" s="9" t="s">
        <v>287</v>
      </c>
      <c r="G146" s="18">
        <v>8786</v>
      </c>
      <c r="I146" s="18">
        <v>8950</v>
      </c>
      <c r="K146" s="18">
        <f>7718</f>
        <v>7718</v>
      </c>
      <c r="M146" s="18">
        <v>7931</v>
      </c>
    </row>
    <row r="147" spans="7:13" ht="3.75" customHeight="1">
      <c r="G147" s="128"/>
      <c r="H147" s="85"/>
      <c r="I147" s="128"/>
      <c r="J147" s="85"/>
      <c r="K147" s="128"/>
      <c r="L147" s="85"/>
      <c r="M147" s="128"/>
    </row>
    <row r="148" spans="7:13" ht="12.75">
      <c r="G148" s="129">
        <f>SUM(G142:G147)</f>
        <v>292224</v>
      </c>
      <c r="I148" s="129">
        <f>SUM(I142:I147)</f>
        <v>324594</v>
      </c>
      <c r="K148" s="129">
        <f>SUM(K142:K147)</f>
        <v>41344</v>
      </c>
      <c r="M148" s="129">
        <f>SUM(M142:M147)</f>
        <v>44367</v>
      </c>
    </row>
    <row r="149" spans="2:13" ht="12.75">
      <c r="B149" s="9" t="s">
        <v>288</v>
      </c>
      <c r="G149" s="18">
        <f>-80786</f>
        <v>-80786</v>
      </c>
      <c r="I149" s="18">
        <f>-102116</f>
        <v>-102116</v>
      </c>
      <c r="K149" s="18">
        <f>-3594</f>
        <v>-3594</v>
      </c>
      <c r="M149" s="18">
        <f>-5091</f>
        <v>-5091</v>
      </c>
    </row>
    <row r="150" spans="7:13" ht="3" customHeight="1">
      <c r="G150" s="128"/>
      <c r="H150" s="85"/>
      <c r="I150" s="128"/>
      <c r="J150" s="85"/>
      <c r="K150" s="128"/>
      <c r="L150" s="85"/>
      <c r="M150" s="128"/>
    </row>
    <row r="151" spans="7:17" ht="12.75">
      <c r="G151" s="18">
        <f>SUM(G148:G150)</f>
        <v>211438</v>
      </c>
      <c r="I151" s="18">
        <f>SUM(I148:I150)</f>
        <v>222478</v>
      </c>
      <c r="K151" s="18">
        <f>SUM(K148:K150)</f>
        <v>37750</v>
      </c>
      <c r="M151" s="18">
        <f>SUM(M148:M150)</f>
        <v>39276</v>
      </c>
      <c r="N151" s="18">
        <f>G151-'P&amp;L'!F16</f>
        <v>0</v>
      </c>
      <c r="O151" s="18">
        <f>I151-'P&amp;L'!G16</f>
        <v>0</v>
      </c>
      <c r="P151" s="18">
        <f>K151-'P&amp;L'!F25</f>
        <v>0</v>
      </c>
      <c r="Q151" s="18">
        <f>M151-'P&amp;L'!G25</f>
        <v>0</v>
      </c>
    </row>
    <row r="152" spans="7:13" ht="6" customHeight="1" thickBot="1">
      <c r="G152" s="127"/>
      <c r="I152" s="127"/>
      <c r="K152" s="127"/>
      <c r="M152" s="127"/>
    </row>
    <row r="153" spans="7:13" ht="9" customHeight="1">
      <c r="G153" s="126"/>
      <c r="I153" s="126"/>
      <c r="K153" s="126"/>
      <c r="M153" s="126"/>
    </row>
    <row r="154" spans="1:2" ht="12.75">
      <c r="A154" s="3" t="s">
        <v>147</v>
      </c>
      <c r="B154" s="3" t="s">
        <v>154</v>
      </c>
    </row>
    <row r="156" spans="2:13" ht="38.25" customHeight="1">
      <c r="B156" s="157" t="s">
        <v>289</v>
      </c>
      <c r="C156" s="157"/>
      <c r="D156" s="157"/>
      <c r="E156" s="157"/>
      <c r="F156" s="157"/>
      <c r="G156" s="157"/>
      <c r="H156" s="157"/>
      <c r="I156" s="157"/>
      <c r="J156" s="157"/>
      <c r="K156" s="157"/>
      <c r="L156" s="157"/>
      <c r="M156" s="157"/>
    </row>
    <row r="158" spans="1:2" ht="12.75">
      <c r="A158" s="3" t="s">
        <v>148</v>
      </c>
      <c r="B158" s="3" t="s">
        <v>149</v>
      </c>
    </row>
    <row r="160" spans="2:13" ht="12.75">
      <c r="B160" s="157" t="s">
        <v>290</v>
      </c>
      <c r="C160" s="157"/>
      <c r="D160" s="157"/>
      <c r="E160" s="157"/>
      <c r="F160" s="157"/>
      <c r="G160" s="157"/>
      <c r="H160" s="157"/>
      <c r="I160" s="157"/>
      <c r="J160" s="157"/>
      <c r="K160" s="157"/>
      <c r="L160" s="157"/>
      <c r="M160" s="157"/>
    </row>
    <row r="162" spans="1:2" ht="12.75">
      <c r="A162" s="3" t="s">
        <v>150</v>
      </c>
      <c r="B162" s="3" t="s">
        <v>151</v>
      </c>
    </row>
    <row r="164" spans="2:13" ht="27" customHeight="1">
      <c r="B164" s="157" t="s">
        <v>291</v>
      </c>
      <c r="C164" s="157"/>
      <c r="D164" s="157"/>
      <c r="E164" s="157"/>
      <c r="F164" s="157"/>
      <c r="G164" s="157"/>
      <c r="H164" s="157"/>
      <c r="I164" s="157"/>
      <c r="J164" s="157"/>
      <c r="K164" s="157"/>
      <c r="L164" s="157"/>
      <c r="M164" s="157"/>
    </row>
    <row r="166" spans="1:2" ht="12.75">
      <c r="A166" s="3" t="s">
        <v>152</v>
      </c>
      <c r="B166" s="3" t="s">
        <v>153</v>
      </c>
    </row>
    <row r="168" spans="2:13" ht="26.25" customHeight="1">
      <c r="B168" s="157" t="s">
        <v>292</v>
      </c>
      <c r="C168" s="157"/>
      <c r="D168" s="157"/>
      <c r="E168" s="157"/>
      <c r="F168" s="157"/>
      <c r="G168" s="157"/>
      <c r="H168" s="157"/>
      <c r="I168" s="157"/>
      <c r="J168" s="157"/>
      <c r="K168" s="157"/>
      <c r="L168" s="157"/>
      <c r="M168" s="157"/>
    </row>
    <row r="170" spans="1:2" ht="12.75">
      <c r="A170" s="3" t="s">
        <v>155</v>
      </c>
      <c r="B170" s="40" t="s">
        <v>156</v>
      </c>
    </row>
    <row r="172" spans="2:13" ht="27.75" customHeight="1">
      <c r="B172" s="157" t="s">
        <v>293</v>
      </c>
      <c r="C172" s="157"/>
      <c r="D172" s="157"/>
      <c r="E172" s="157"/>
      <c r="F172" s="157"/>
      <c r="G172" s="157"/>
      <c r="H172" s="157"/>
      <c r="I172" s="157"/>
      <c r="J172" s="157"/>
      <c r="K172" s="157"/>
      <c r="L172" s="157"/>
      <c r="M172" s="157"/>
    </row>
    <row r="174" spans="2:13" ht="12.75">
      <c r="B174" s="91" t="s">
        <v>158</v>
      </c>
      <c r="M174" s="120" t="s">
        <v>0</v>
      </c>
    </row>
    <row r="175" spans="3:13" ht="12.75">
      <c r="C175" s="9" t="s">
        <v>159</v>
      </c>
      <c r="M175" s="18">
        <v>334</v>
      </c>
    </row>
    <row r="176" spans="3:13" ht="12.75">
      <c r="C176" s="9" t="s">
        <v>160</v>
      </c>
      <c r="M176" s="18">
        <v>169</v>
      </c>
    </row>
    <row r="177" ht="3.75" customHeight="1">
      <c r="M177" s="128"/>
    </row>
    <row r="178" ht="12.75">
      <c r="M178" s="18">
        <f>SUM(M174:M177)</f>
        <v>503</v>
      </c>
    </row>
    <row r="179" ht="3.75" customHeight="1" thickBot="1">
      <c r="M179" s="127"/>
    </row>
    <row r="181" spans="1:2" ht="12.75">
      <c r="A181" s="3" t="s">
        <v>161</v>
      </c>
      <c r="B181" s="40" t="s">
        <v>162</v>
      </c>
    </row>
    <row r="183" spans="2:13" ht="26.25" customHeight="1">
      <c r="B183" s="157" t="s">
        <v>294</v>
      </c>
      <c r="C183" s="157"/>
      <c r="D183" s="157"/>
      <c r="E183" s="157"/>
      <c r="F183" s="157"/>
      <c r="G183" s="157"/>
      <c r="H183" s="157"/>
      <c r="I183" s="157"/>
      <c r="J183" s="157"/>
      <c r="K183" s="157"/>
      <c r="L183" s="157"/>
      <c r="M183" s="157"/>
    </row>
    <row r="184" spans="11:13" ht="12.75">
      <c r="K184" s="120" t="s">
        <v>163</v>
      </c>
      <c r="L184" s="21"/>
      <c r="M184" s="31" t="s">
        <v>165</v>
      </c>
    </row>
    <row r="185" spans="11:13" ht="12.75">
      <c r="K185" s="120" t="s">
        <v>164</v>
      </c>
      <c r="L185" s="21"/>
      <c r="M185" s="31" t="s">
        <v>166</v>
      </c>
    </row>
    <row r="186" spans="11:13" ht="12.75">
      <c r="K186" s="120" t="s">
        <v>0</v>
      </c>
      <c r="L186" s="120"/>
      <c r="M186" s="120" t="s">
        <v>0</v>
      </c>
    </row>
    <row r="187" spans="2:3" ht="12.75">
      <c r="B187" s="91" t="s">
        <v>157</v>
      </c>
      <c r="C187" s="91"/>
    </row>
    <row r="188" spans="2:13" ht="12.75">
      <c r="B188" s="91" t="s">
        <v>167</v>
      </c>
      <c r="K188" s="18">
        <f>M188-3281</f>
        <v>4992</v>
      </c>
      <c r="M188" s="18">
        <f>8273</f>
        <v>8273</v>
      </c>
    </row>
    <row r="189" spans="11:13" ht="3.75" customHeight="1" thickBot="1">
      <c r="K189" s="127"/>
      <c r="M189" s="127"/>
    </row>
    <row r="192" spans="1:13" ht="12.75">
      <c r="A192" s="3" t="s">
        <v>168</v>
      </c>
      <c r="B192" s="40" t="s">
        <v>169</v>
      </c>
      <c r="M192" s="31" t="s">
        <v>165</v>
      </c>
    </row>
    <row r="193" ht="12.75">
      <c r="M193" s="31" t="s">
        <v>166</v>
      </c>
    </row>
    <row r="194" ht="12.75">
      <c r="M194" s="120" t="s">
        <v>0</v>
      </c>
    </row>
    <row r="195" spans="2:13" ht="39" customHeight="1">
      <c r="B195" s="157" t="s">
        <v>295</v>
      </c>
      <c r="C195" s="157"/>
      <c r="D195" s="157"/>
      <c r="E195" s="157"/>
      <c r="F195" s="157"/>
      <c r="G195" s="157"/>
      <c r="H195" s="157"/>
      <c r="I195" s="157"/>
      <c r="J195" s="157"/>
      <c r="K195" s="157"/>
      <c r="M195" s="18">
        <v>1067</v>
      </c>
    </row>
    <row r="197" spans="2:13" ht="42.75" customHeight="1">
      <c r="B197" s="157" t="s">
        <v>296</v>
      </c>
      <c r="C197" s="157"/>
      <c r="D197" s="157"/>
      <c r="E197" s="157"/>
      <c r="F197" s="157"/>
      <c r="G197" s="157"/>
      <c r="H197" s="157"/>
      <c r="I197" s="157"/>
      <c r="J197" s="157"/>
      <c r="K197" s="157"/>
      <c r="M197" s="18">
        <v>855</v>
      </c>
    </row>
    <row r="199" spans="2:13" ht="12.75">
      <c r="B199" s="157" t="s">
        <v>297</v>
      </c>
      <c r="C199" s="157"/>
      <c r="D199" s="157"/>
      <c r="E199" s="157"/>
      <c r="F199" s="157"/>
      <c r="G199" s="157"/>
      <c r="H199" s="157"/>
      <c r="I199" s="157"/>
      <c r="J199" s="157"/>
      <c r="K199" s="157"/>
      <c r="M199" s="18">
        <v>690</v>
      </c>
    </row>
    <row r="201" spans="2:13" ht="25.5" customHeight="1">
      <c r="B201" s="157" t="s">
        <v>298</v>
      </c>
      <c r="C201" s="157"/>
      <c r="D201" s="157"/>
      <c r="E201" s="157"/>
      <c r="F201" s="157"/>
      <c r="G201" s="157"/>
      <c r="H201" s="157"/>
      <c r="I201" s="157"/>
      <c r="J201" s="157"/>
      <c r="K201" s="157"/>
      <c r="M201" s="18">
        <v>238</v>
      </c>
    </row>
    <row r="203" spans="2:13" ht="38.25" customHeight="1">
      <c r="B203" s="157" t="s">
        <v>299</v>
      </c>
      <c r="C203" s="157"/>
      <c r="D203" s="157"/>
      <c r="E203" s="157"/>
      <c r="F203" s="157"/>
      <c r="G203" s="157"/>
      <c r="H203" s="157"/>
      <c r="I203" s="157"/>
      <c r="J203" s="157"/>
      <c r="K203" s="157"/>
      <c r="M203" s="18">
        <v>23</v>
      </c>
    </row>
    <row r="204" ht="4.5" customHeight="1">
      <c r="M204" s="128"/>
    </row>
    <row r="205" ht="12.75">
      <c r="M205" s="18">
        <f>SUM(M195:M204)</f>
        <v>2873</v>
      </c>
    </row>
    <row r="206" ht="6" customHeight="1" thickBot="1">
      <c r="M206" s="127"/>
    </row>
    <row r="207" ht="12.75">
      <c r="O207" s="124"/>
    </row>
    <row r="208" spans="2:13" ht="39.75" customHeight="1">
      <c r="B208" s="157" t="s">
        <v>300</v>
      </c>
      <c r="C208" s="157"/>
      <c r="D208" s="157"/>
      <c r="E208" s="157"/>
      <c r="F208" s="157"/>
      <c r="G208" s="157"/>
      <c r="H208" s="157"/>
      <c r="I208" s="157"/>
      <c r="J208" s="157"/>
      <c r="K208" s="157"/>
      <c r="L208" s="157"/>
      <c r="M208" s="157"/>
    </row>
    <row r="211" spans="1:13" ht="12.75">
      <c r="A211" s="143"/>
      <c r="B211" s="143"/>
      <c r="C211" s="143"/>
      <c r="D211" s="143"/>
      <c r="E211" s="143"/>
      <c r="F211" s="143"/>
      <c r="G211" s="143"/>
      <c r="H211" s="143"/>
      <c r="I211" s="143"/>
      <c r="J211" s="143"/>
      <c r="K211" s="143"/>
      <c r="L211" s="143"/>
      <c r="M211" s="143"/>
    </row>
    <row r="212" spans="1:13" ht="27" customHeight="1">
      <c r="A212" s="160" t="s">
        <v>234</v>
      </c>
      <c r="B212" s="160"/>
      <c r="C212" s="160"/>
      <c r="D212" s="160"/>
      <c r="E212" s="160"/>
      <c r="F212" s="160"/>
      <c r="G212" s="160"/>
      <c r="H212" s="160"/>
      <c r="I212" s="160"/>
      <c r="J212" s="160"/>
      <c r="K212" s="160"/>
      <c r="L212" s="160"/>
      <c r="M212" s="160"/>
    </row>
    <row r="213" ht="9.75" customHeight="1"/>
    <row r="214" spans="1:2" ht="12.75">
      <c r="A214" s="3" t="s">
        <v>170</v>
      </c>
      <c r="B214" s="3" t="s">
        <v>171</v>
      </c>
    </row>
    <row r="216" spans="2:13" ht="39.75" customHeight="1">
      <c r="B216" s="157" t="s">
        <v>301</v>
      </c>
      <c r="C216" s="157"/>
      <c r="D216" s="157"/>
      <c r="E216" s="157"/>
      <c r="F216" s="157"/>
      <c r="G216" s="157"/>
      <c r="H216" s="157"/>
      <c r="I216" s="157"/>
      <c r="J216" s="157"/>
      <c r="K216" s="157"/>
      <c r="L216" s="157"/>
      <c r="M216" s="157"/>
    </row>
    <row r="218" spans="2:13" ht="40.5" customHeight="1">
      <c r="B218" s="157" t="s">
        <v>302</v>
      </c>
      <c r="C218" s="157"/>
      <c r="D218" s="157"/>
      <c r="E218" s="157"/>
      <c r="F218" s="157"/>
      <c r="G218" s="157"/>
      <c r="H218" s="157"/>
      <c r="I218" s="157"/>
      <c r="J218" s="157"/>
      <c r="K218" s="157"/>
      <c r="L218" s="157"/>
      <c r="M218" s="157"/>
    </row>
    <row r="220" spans="2:13" ht="37.5" customHeight="1">
      <c r="B220" s="157" t="s">
        <v>303</v>
      </c>
      <c r="C220" s="157"/>
      <c r="D220" s="157"/>
      <c r="E220" s="157"/>
      <c r="F220" s="157"/>
      <c r="G220" s="157"/>
      <c r="H220" s="157"/>
      <c r="I220" s="157"/>
      <c r="J220" s="157"/>
      <c r="K220" s="157"/>
      <c r="L220" s="157"/>
      <c r="M220" s="157"/>
    </row>
    <row r="222" spans="2:13" ht="39" customHeight="1">
      <c r="B222" s="157" t="s">
        <v>304</v>
      </c>
      <c r="C222" s="157"/>
      <c r="D222" s="157"/>
      <c r="E222" s="157"/>
      <c r="F222" s="157"/>
      <c r="G222" s="157"/>
      <c r="H222" s="157"/>
      <c r="I222" s="157"/>
      <c r="J222" s="157"/>
      <c r="K222" s="157"/>
      <c r="L222" s="157"/>
      <c r="M222" s="157"/>
    </row>
    <row r="224" spans="1:2" ht="12.75">
      <c r="A224" s="3" t="s">
        <v>172</v>
      </c>
      <c r="B224" s="3" t="s">
        <v>202</v>
      </c>
    </row>
    <row r="226" spans="2:13" ht="40.5" customHeight="1">
      <c r="B226" s="157" t="s">
        <v>305</v>
      </c>
      <c r="C226" s="157"/>
      <c r="D226" s="157"/>
      <c r="E226" s="157"/>
      <c r="F226" s="157"/>
      <c r="G226" s="157"/>
      <c r="H226" s="157"/>
      <c r="I226" s="157"/>
      <c r="J226" s="157"/>
      <c r="K226" s="157"/>
      <c r="L226" s="157"/>
      <c r="M226" s="157"/>
    </row>
    <row r="228" spans="1:2" ht="12.75">
      <c r="A228" s="3" t="s">
        <v>173</v>
      </c>
      <c r="B228" s="3" t="s">
        <v>174</v>
      </c>
    </row>
    <row r="230" spans="2:13" ht="27.75" customHeight="1">
      <c r="B230" s="157" t="s">
        <v>306</v>
      </c>
      <c r="C230" s="157"/>
      <c r="D230" s="157"/>
      <c r="E230" s="157"/>
      <c r="F230" s="157"/>
      <c r="G230" s="157"/>
      <c r="H230" s="157"/>
      <c r="I230" s="157"/>
      <c r="J230" s="157"/>
      <c r="K230" s="157"/>
      <c r="L230" s="157"/>
      <c r="M230" s="157"/>
    </row>
    <row r="232" spans="2:13" ht="27" customHeight="1">
      <c r="B232" s="157" t="s">
        <v>307</v>
      </c>
      <c r="C232" s="157"/>
      <c r="D232" s="157"/>
      <c r="E232" s="157"/>
      <c r="F232" s="157"/>
      <c r="G232" s="157"/>
      <c r="H232" s="157"/>
      <c r="I232" s="157"/>
      <c r="J232" s="157"/>
      <c r="K232" s="157"/>
      <c r="L232" s="157"/>
      <c r="M232" s="157"/>
    </row>
    <row r="234" spans="2:13" ht="12.75">
      <c r="B234" s="157" t="s">
        <v>308</v>
      </c>
      <c r="C234" s="157"/>
      <c r="D234" s="157"/>
      <c r="E234" s="157"/>
      <c r="F234" s="157"/>
      <c r="G234" s="157"/>
      <c r="H234" s="157"/>
      <c r="I234" s="157"/>
      <c r="J234" s="157"/>
      <c r="K234" s="157"/>
      <c r="L234" s="157"/>
      <c r="M234" s="157"/>
    </row>
    <row r="236" spans="1:2" ht="12.75">
      <c r="A236" s="3" t="s">
        <v>175</v>
      </c>
      <c r="B236" s="3" t="s">
        <v>176</v>
      </c>
    </row>
    <row r="238" spans="2:13" ht="25.5" customHeight="1">
      <c r="B238" s="157" t="s">
        <v>313</v>
      </c>
      <c r="C238" s="157"/>
      <c r="D238" s="157"/>
      <c r="E238" s="157"/>
      <c r="F238" s="157"/>
      <c r="G238" s="157"/>
      <c r="H238" s="157"/>
      <c r="I238" s="157"/>
      <c r="J238" s="157"/>
      <c r="K238" s="157"/>
      <c r="L238" s="157"/>
      <c r="M238" s="157"/>
    </row>
    <row r="240" spans="1:2" ht="12.75">
      <c r="A240" s="3" t="s">
        <v>177</v>
      </c>
      <c r="B240" s="40" t="s">
        <v>178</v>
      </c>
    </row>
    <row r="242" ht="12.75">
      <c r="B242" s="9" t="s">
        <v>309</v>
      </c>
    </row>
    <row r="243" spans="7:13" ht="12.75">
      <c r="G243" s="158"/>
      <c r="H243" s="158"/>
      <c r="I243" s="158"/>
      <c r="K243" s="120" t="s">
        <v>163</v>
      </c>
      <c r="L243" s="21"/>
      <c r="M243" s="31" t="s">
        <v>165</v>
      </c>
    </row>
    <row r="244" spans="7:13" ht="12.75">
      <c r="G244" s="121"/>
      <c r="I244" s="121"/>
      <c r="K244" s="120" t="s">
        <v>164</v>
      </c>
      <c r="L244" s="21"/>
      <c r="M244" s="31" t="s">
        <v>166</v>
      </c>
    </row>
    <row r="245" spans="9:13" ht="12.75">
      <c r="I245" s="141"/>
      <c r="K245" s="120" t="s">
        <v>0</v>
      </c>
      <c r="L245" s="120"/>
      <c r="M245" s="120" t="s">
        <v>0</v>
      </c>
    </row>
    <row r="246" spans="2:13" ht="12.75">
      <c r="B246" s="9" t="s">
        <v>312</v>
      </c>
      <c r="I246" s="85"/>
      <c r="K246" s="18">
        <f>M246-5720</f>
        <v>4017</v>
      </c>
      <c r="M246" s="18">
        <f>9737</f>
        <v>9737</v>
      </c>
    </row>
    <row r="247" spans="2:13" ht="12.75">
      <c r="B247" s="9" t="s">
        <v>310</v>
      </c>
      <c r="I247" s="85"/>
      <c r="K247" s="18">
        <f>M247-220</f>
        <v>282</v>
      </c>
      <c r="M247" s="18">
        <v>502</v>
      </c>
    </row>
    <row r="248" spans="2:13" ht="12.75">
      <c r="B248" s="9" t="s">
        <v>311</v>
      </c>
      <c r="I248" s="85"/>
      <c r="K248" s="18">
        <f>M248-201</f>
        <v>606</v>
      </c>
      <c r="M248" s="18">
        <v>807</v>
      </c>
    </row>
    <row r="249" spans="9:13" ht="4.5" customHeight="1">
      <c r="I249" s="125"/>
      <c r="K249" s="128"/>
      <c r="M249" s="128"/>
    </row>
    <row r="250" spans="9:13" ht="12.75">
      <c r="I250" s="85"/>
      <c r="K250" s="18">
        <f>SUM(K246:K249)</f>
        <v>4905</v>
      </c>
      <c r="M250" s="18">
        <f>SUM(M246:M249)</f>
        <v>11046</v>
      </c>
    </row>
    <row r="251" spans="9:13" ht="6" customHeight="1" thickBot="1">
      <c r="I251" s="125"/>
      <c r="K251" s="127"/>
      <c r="M251" s="127"/>
    </row>
    <row r="252" spans="11:13" ht="11.25" customHeight="1">
      <c r="K252" s="126"/>
      <c r="M252" s="126"/>
    </row>
    <row r="253" spans="2:13" ht="54.75" customHeight="1">
      <c r="B253" s="157" t="s">
        <v>314</v>
      </c>
      <c r="C253" s="157"/>
      <c r="D253" s="157"/>
      <c r="E253" s="157"/>
      <c r="F253" s="157"/>
      <c r="G253" s="157"/>
      <c r="H253" s="157"/>
      <c r="I253" s="157"/>
      <c r="J253" s="157"/>
      <c r="K253" s="157"/>
      <c r="L253" s="157"/>
      <c r="M253" s="157"/>
    </row>
    <row r="254" spans="11:13" ht="11.25" customHeight="1">
      <c r="K254" s="126"/>
      <c r="M254" s="126"/>
    </row>
    <row r="255" spans="11:13" ht="11.25" customHeight="1">
      <c r="K255" s="126"/>
      <c r="M255" s="126"/>
    </row>
    <row r="256" spans="1:2" ht="12.75">
      <c r="A256" s="3" t="s">
        <v>179</v>
      </c>
      <c r="B256" s="3" t="s">
        <v>180</v>
      </c>
    </row>
    <row r="258" spans="2:13" ht="27" customHeight="1">
      <c r="B258" s="157" t="s">
        <v>315</v>
      </c>
      <c r="C258" s="157"/>
      <c r="D258" s="157"/>
      <c r="E258" s="157"/>
      <c r="F258" s="157"/>
      <c r="G258" s="157"/>
      <c r="H258" s="157"/>
      <c r="I258" s="157"/>
      <c r="J258" s="157"/>
      <c r="K258" s="157"/>
      <c r="L258" s="157"/>
      <c r="M258" s="157"/>
    </row>
    <row r="260" spans="1:2" ht="12.75">
      <c r="A260" s="3" t="s">
        <v>181</v>
      </c>
      <c r="B260" s="3" t="s">
        <v>182</v>
      </c>
    </row>
    <row r="262" spans="2:13" ht="27.75" customHeight="1">
      <c r="B262" s="145" t="s">
        <v>183</v>
      </c>
      <c r="C262" s="157" t="s">
        <v>316</v>
      </c>
      <c r="D262" s="157"/>
      <c r="E262" s="157"/>
      <c r="F262" s="157"/>
      <c r="G262" s="157"/>
      <c r="H262" s="157"/>
      <c r="I262" s="157"/>
      <c r="J262" s="157"/>
      <c r="K262" s="157"/>
      <c r="L262" s="157"/>
      <c r="M262" s="157"/>
    </row>
    <row r="264" spans="2:13" ht="12.75">
      <c r="B264" s="9" t="s">
        <v>184</v>
      </c>
      <c r="C264" s="157" t="s">
        <v>317</v>
      </c>
      <c r="D264" s="157"/>
      <c r="E264" s="157"/>
      <c r="F264" s="157"/>
      <c r="G264" s="157"/>
      <c r="H264" s="157"/>
      <c r="I264" s="157"/>
      <c r="J264" s="157"/>
      <c r="K264" s="157"/>
      <c r="L264" s="157"/>
      <c r="M264" s="157"/>
    </row>
    <row r="266" spans="1:2" ht="12.75">
      <c r="A266" s="3" t="s">
        <v>185</v>
      </c>
      <c r="B266" s="3" t="s">
        <v>186</v>
      </c>
    </row>
    <row r="268" spans="1:13" ht="53.25" customHeight="1">
      <c r="A268" s="146" t="s">
        <v>113</v>
      </c>
      <c r="B268" s="157" t="s">
        <v>318</v>
      </c>
      <c r="C268" s="157"/>
      <c r="D268" s="157"/>
      <c r="E268" s="157"/>
      <c r="F268" s="157"/>
      <c r="G268" s="157"/>
      <c r="H268" s="157"/>
      <c r="I268" s="157"/>
      <c r="J268" s="157"/>
      <c r="K268" s="157"/>
      <c r="L268" s="157"/>
      <c r="M268" s="157"/>
    </row>
    <row r="270" spans="2:13" ht="27.75" customHeight="1">
      <c r="B270" s="145" t="s">
        <v>183</v>
      </c>
      <c r="C270" s="157" t="s">
        <v>319</v>
      </c>
      <c r="D270" s="157"/>
      <c r="E270" s="157"/>
      <c r="F270" s="157"/>
      <c r="G270" s="157"/>
      <c r="H270" s="157"/>
      <c r="I270" s="157"/>
      <c r="J270" s="157"/>
      <c r="K270" s="157"/>
      <c r="L270" s="157"/>
      <c r="M270" s="157"/>
    </row>
    <row r="272" spans="2:13" ht="26.25" customHeight="1">
      <c r="B272" s="145" t="s">
        <v>184</v>
      </c>
      <c r="C272" s="157" t="s">
        <v>320</v>
      </c>
      <c r="D272" s="157"/>
      <c r="E272" s="157"/>
      <c r="F272" s="157"/>
      <c r="G272" s="157"/>
      <c r="H272" s="157"/>
      <c r="I272" s="157"/>
      <c r="J272" s="157"/>
      <c r="K272" s="157"/>
      <c r="L272" s="157"/>
      <c r="M272" s="157"/>
    </row>
    <row r="274" spans="2:13" ht="26.25" customHeight="1">
      <c r="B274" s="145" t="s">
        <v>187</v>
      </c>
      <c r="C274" s="157" t="s">
        <v>321</v>
      </c>
      <c r="D274" s="157"/>
      <c r="E274" s="157"/>
      <c r="F274" s="157"/>
      <c r="G274" s="157"/>
      <c r="H274" s="157"/>
      <c r="I274" s="157"/>
      <c r="J274" s="157"/>
      <c r="K274" s="157"/>
      <c r="L274" s="157"/>
      <c r="M274" s="157"/>
    </row>
    <row r="275" spans="2:13" ht="12.75">
      <c r="B275" s="157" t="s">
        <v>322</v>
      </c>
      <c r="C275" s="157"/>
      <c r="D275" s="157"/>
      <c r="E275" s="157"/>
      <c r="F275" s="157"/>
      <c r="G275" s="157"/>
      <c r="H275" s="157"/>
      <c r="I275" s="157"/>
      <c r="J275" s="157"/>
      <c r="K275" s="157"/>
      <c r="L275" s="157"/>
      <c r="M275" s="157"/>
    </row>
    <row r="277" spans="2:13" ht="39" customHeight="1">
      <c r="B277" s="157" t="s">
        <v>323</v>
      </c>
      <c r="C277" s="157"/>
      <c r="D277" s="157"/>
      <c r="E277" s="157"/>
      <c r="F277" s="157"/>
      <c r="G277" s="157"/>
      <c r="H277" s="157"/>
      <c r="I277" s="157"/>
      <c r="J277" s="157"/>
      <c r="K277" s="157"/>
      <c r="L277" s="157"/>
      <c r="M277" s="157"/>
    </row>
    <row r="279" spans="1:13" ht="78" customHeight="1">
      <c r="A279" s="146" t="s">
        <v>114</v>
      </c>
      <c r="B279" s="157" t="s">
        <v>324</v>
      </c>
      <c r="C279" s="157"/>
      <c r="D279" s="157"/>
      <c r="E279" s="157"/>
      <c r="F279" s="157"/>
      <c r="G279" s="157"/>
      <c r="H279" s="157"/>
      <c r="I279" s="157"/>
      <c r="J279" s="157"/>
      <c r="K279" s="157"/>
      <c r="L279" s="157"/>
      <c r="M279" s="157"/>
    </row>
    <row r="281" spans="2:13" ht="12.75">
      <c r="B281" s="157" t="s">
        <v>325</v>
      </c>
      <c r="C281" s="157"/>
      <c r="D281" s="157"/>
      <c r="E281" s="157"/>
      <c r="F281" s="157"/>
      <c r="G281" s="157"/>
      <c r="H281" s="157"/>
      <c r="I281" s="157"/>
      <c r="J281" s="157"/>
      <c r="K281" s="157"/>
      <c r="L281" s="157"/>
      <c r="M281" s="157"/>
    </row>
    <row r="283" spans="2:13" ht="12.75">
      <c r="B283" s="9" t="s">
        <v>183</v>
      </c>
      <c r="C283" s="157" t="s">
        <v>326</v>
      </c>
      <c r="D283" s="157"/>
      <c r="E283" s="157"/>
      <c r="F283" s="157"/>
      <c r="G283" s="157"/>
      <c r="H283" s="157"/>
      <c r="I283" s="157"/>
      <c r="J283" s="157"/>
      <c r="K283" s="157"/>
      <c r="L283" s="157"/>
      <c r="M283" s="157"/>
    </row>
    <row r="285" spans="2:13" ht="12.75">
      <c r="B285" s="9" t="s">
        <v>184</v>
      </c>
      <c r="C285" s="157" t="s">
        <v>327</v>
      </c>
      <c r="D285" s="157"/>
      <c r="E285" s="157"/>
      <c r="F285" s="157"/>
      <c r="G285" s="157"/>
      <c r="H285" s="157"/>
      <c r="I285" s="157"/>
      <c r="J285" s="157"/>
      <c r="K285" s="157"/>
      <c r="L285" s="157"/>
      <c r="M285" s="157"/>
    </row>
    <row r="287" spans="2:13" ht="28.5" customHeight="1">
      <c r="B287" s="145" t="s">
        <v>217</v>
      </c>
      <c r="C287" s="157" t="s">
        <v>328</v>
      </c>
      <c r="D287" s="157"/>
      <c r="E287" s="157"/>
      <c r="F287" s="157"/>
      <c r="G287" s="157"/>
      <c r="H287" s="157"/>
      <c r="I287" s="157"/>
      <c r="J287" s="157"/>
      <c r="K287" s="157"/>
      <c r="L287" s="157"/>
      <c r="M287" s="157"/>
    </row>
    <row r="291" spans="1:2" ht="12.75">
      <c r="A291" s="3" t="s">
        <v>188</v>
      </c>
      <c r="B291" s="3" t="s">
        <v>189</v>
      </c>
    </row>
    <row r="293" spans="2:13" ht="12.75">
      <c r="B293" s="157" t="s">
        <v>357</v>
      </c>
      <c r="C293" s="157"/>
      <c r="D293" s="157"/>
      <c r="E293" s="157"/>
      <c r="F293" s="157"/>
      <c r="G293" s="157"/>
      <c r="H293" s="157"/>
      <c r="I293" s="157"/>
      <c r="J293" s="157"/>
      <c r="K293" s="157"/>
      <c r="L293" s="157"/>
      <c r="M293" s="157"/>
    </row>
    <row r="295" spans="9:13" ht="12.75">
      <c r="I295" s="120" t="s">
        <v>0</v>
      </c>
      <c r="K295" s="120" t="s">
        <v>0</v>
      </c>
      <c r="M295" s="120" t="s">
        <v>0</v>
      </c>
    </row>
    <row r="296" spans="9:13" ht="12.75">
      <c r="I296" s="130" t="s">
        <v>203</v>
      </c>
      <c r="J296" s="130"/>
      <c r="K296" s="130" t="s">
        <v>204</v>
      </c>
      <c r="L296" s="130"/>
      <c r="M296" s="130" t="s">
        <v>22</v>
      </c>
    </row>
    <row r="297" ht="12.75">
      <c r="B297" s="144" t="s">
        <v>329</v>
      </c>
    </row>
    <row r="298" spans="2:13" ht="12.75">
      <c r="B298" s="9" t="s">
        <v>31</v>
      </c>
      <c r="I298" s="18">
        <v>24</v>
      </c>
      <c r="K298" s="18">
        <v>9916</v>
      </c>
      <c r="M298" s="18">
        <f>SUM(I298:K298)</f>
        <v>9940</v>
      </c>
    </row>
    <row r="299" spans="2:13" ht="12.75">
      <c r="B299" s="9" t="s">
        <v>330</v>
      </c>
      <c r="I299" s="18">
        <v>1334</v>
      </c>
      <c r="K299" s="18">
        <v>0</v>
      </c>
      <c r="M299" s="18">
        <f>SUM(I299:K299)</f>
        <v>1334</v>
      </c>
    </row>
    <row r="300" spans="2:13" ht="12.75">
      <c r="B300" s="9" t="s">
        <v>331</v>
      </c>
      <c r="I300" s="18">
        <f>813+1</f>
        <v>814</v>
      </c>
      <c r="K300" s="18">
        <v>0</v>
      </c>
      <c r="M300" s="18">
        <f>SUM(I300:K300)</f>
        <v>814</v>
      </c>
    </row>
    <row r="301" spans="2:13" ht="12.75">
      <c r="B301" s="9" t="s">
        <v>332</v>
      </c>
      <c r="I301" s="18">
        <v>4268</v>
      </c>
      <c r="K301" s="18">
        <v>0</v>
      </c>
      <c r="M301" s="18">
        <f>SUM(I301:K301)</f>
        <v>4268</v>
      </c>
    </row>
    <row r="302" spans="2:13" ht="12.75">
      <c r="B302" s="9" t="s">
        <v>333</v>
      </c>
      <c r="I302" s="18">
        <v>67</v>
      </c>
      <c r="K302" s="18">
        <v>0</v>
      </c>
      <c r="M302" s="18">
        <f>SUM(I302:K302)</f>
        <v>67</v>
      </c>
    </row>
    <row r="303" spans="9:13" ht="4.5" customHeight="1">
      <c r="I303" s="128"/>
      <c r="K303" s="128"/>
      <c r="M303" s="128"/>
    </row>
    <row r="304" spans="9:13" ht="12.75">
      <c r="I304" s="18">
        <f>SUM(I298:I303)</f>
        <v>6507</v>
      </c>
      <c r="K304" s="18">
        <f>SUM(K298:K303)</f>
        <v>9916</v>
      </c>
      <c r="M304" s="18">
        <f>SUM(M298:M303)</f>
        <v>16423</v>
      </c>
    </row>
    <row r="305" spans="9:13" ht="5.25" customHeight="1" thickBot="1">
      <c r="I305" s="127"/>
      <c r="K305" s="127"/>
      <c r="M305" s="127"/>
    </row>
    <row r="306" ht="12.75">
      <c r="B306" s="144" t="s">
        <v>334</v>
      </c>
    </row>
    <row r="307" spans="2:13" ht="12.75">
      <c r="B307" s="9" t="s">
        <v>335</v>
      </c>
      <c r="I307" s="18">
        <v>79285</v>
      </c>
      <c r="K307" s="18">
        <v>0</v>
      </c>
      <c r="M307" s="18">
        <f>SUM(I307:K307)</f>
        <v>79285</v>
      </c>
    </row>
    <row r="308" spans="2:13" ht="12.75">
      <c r="B308" s="9" t="s">
        <v>333</v>
      </c>
      <c r="I308" s="18">
        <v>165</v>
      </c>
      <c r="K308" s="18">
        <v>0</v>
      </c>
      <c r="M308" s="18">
        <f>SUM(I308:K308)</f>
        <v>165</v>
      </c>
    </row>
    <row r="309" spans="9:13" ht="5.25" customHeight="1">
      <c r="I309" s="128"/>
      <c r="K309" s="128"/>
      <c r="M309" s="128"/>
    </row>
    <row r="310" spans="9:13" ht="12.75">
      <c r="I310" s="18">
        <f>SUM(I307:I309)</f>
        <v>79450</v>
      </c>
      <c r="K310" s="18">
        <f>SUM(K307:K309)</f>
        <v>0</v>
      </c>
      <c r="M310" s="18">
        <f>SUM(M307:M309)</f>
        <v>79450</v>
      </c>
    </row>
    <row r="311" spans="9:13" ht="4.5" customHeight="1" thickBot="1">
      <c r="I311" s="127"/>
      <c r="K311" s="127"/>
      <c r="M311" s="127"/>
    </row>
    <row r="313" spans="2:13" ht="27.75" customHeight="1">
      <c r="B313" s="157" t="s">
        <v>336</v>
      </c>
      <c r="C313" s="157"/>
      <c r="D313" s="157"/>
      <c r="E313" s="157"/>
      <c r="F313" s="157"/>
      <c r="G313" s="157"/>
      <c r="H313" s="157"/>
      <c r="I313" s="157"/>
      <c r="J313" s="157"/>
      <c r="K313" s="157"/>
      <c r="L313" s="157"/>
      <c r="M313" s="157"/>
    </row>
    <row r="314" spans="11:13" ht="12.75">
      <c r="K314" s="120" t="s">
        <v>190</v>
      </c>
      <c r="M314" s="120" t="s">
        <v>0</v>
      </c>
    </row>
    <row r="315" spans="11:13" ht="12.75">
      <c r="K315" s="120"/>
      <c r="M315" s="120" t="s">
        <v>191</v>
      </c>
    </row>
    <row r="316" spans="2:13" ht="12.75">
      <c r="B316" s="9" t="s">
        <v>337</v>
      </c>
      <c r="K316" s="18">
        <v>2900</v>
      </c>
      <c r="M316" s="18">
        <v>1334</v>
      </c>
    </row>
    <row r="317" spans="11:13" ht="3.75" customHeight="1" thickBot="1">
      <c r="K317" s="127"/>
      <c r="M317" s="127"/>
    </row>
    <row r="319" spans="1:2" ht="12.75">
      <c r="A319" s="3" t="s">
        <v>192</v>
      </c>
      <c r="B319" s="3" t="s">
        <v>193</v>
      </c>
    </row>
    <row r="321" spans="2:13" ht="12.75">
      <c r="B321" s="157" t="s">
        <v>338</v>
      </c>
      <c r="C321" s="157"/>
      <c r="D321" s="157"/>
      <c r="E321" s="157"/>
      <c r="F321" s="157"/>
      <c r="G321" s="157"/>
      <c r="H321" s="157"/>
      <c r="I321" s="157"/>
      <c r="J321" s="157"/>
      <c r="K321" s="157"/>
      <c r="L321" s="157"/>
      <c r="M321" s="157"/>
    </row>
    <row r="323" spans="1:2" ht="12.75">
      <c r="A323" s="3" t="s">
        <v>194</v>
      </c>
      <c r="B323" s="3" t="s">
        <v>195</v>
      </c>
    </row>
    <row r="325" spans="2:13" ht="76.5" customHeight="1">
      <c r="B325" s="157" t="s">
        <v>339</v>
      </c>
      <c r="C325" s="157"/>
      <c r="D325" s="157"/>
      <c r="E325" s="157"/>
      <c r="F325" s="157"/>
      <c r="G325" s="157"/>
      <c r="H325" s="157"/>
      <c r="I325" s="157"/>
      <c r="J325" s="157"/>
      <c r="K325" s="157"/>
      <c r="L325" s="157"/>
      <c r="M325" s="157"/>
    </row>
    <row r="327" spans="2:13" ht="27.75" customHeight="1">
      <c r="B327" s="157" t="s">
        <v>340</v>
      </c>
      <c r="C327" s="157"/>
      <c r="D327" s="157"/>
      <c r="E327" s="157"/>
      <c r="F327" s="157"/>
      <c r="G327" s="157"/>
      <c r="H327" s="157"/>
      <c r="I327" s="157"/>
      <c r="J327" s="157"/>
      <c r="K327" s="157"/>
      <c r="L327" s="157"/>
      <c r="M327" s="157"/>
    </row>
    <row r="329" spans="2:13" ht="26.25" customHeight="1">
      <c r="B329" s="157" t="s">
        <v>341</v>
      </c>
      <c r="C329" s="157"/>
      <c r="D329" s="157"/>
      <c r="E329" s="157"/>
      <c r="F329" s="157"/>
      <c r="G329" s="157"/>
      <c r="H329" s="157"/>
      <c r="I329" s="157"/>
      <c r="J329" s="157"/>
      <c r="K329" s="157"/>
      <c r="L329" s="157"/>
      <c r="M329" s="157"/>
    </row>
    <row r="332" spans="1:4" ht="12.75">
      <c r="A332" s="3" t="s">
        <v>196</v>
      </c>
      <c r="B332" s="40" t="s">
        <v>197</v>
      </c>
      <c r="C332" s="73"/>
      <c r="D332" s="73"/>
    </row>
    <row r="334" spans="2:13" ht="52.5" customHeight="1">
      <c r="B334" s="157" t="s">
        <v>342</v>
      </c>
      <c r="C334" s="157"/>
      <c r="D334" s="157"/>
      <c r="E334" s="157"/>
      <c r="F334" s="157"/>
      <c r="G334" s="157"/>
      <c r="H334" s="157"/>
      <c r="I334" s="157"/>
      <c r="J334" s="157"/>
      <c r="K334" s="157"/>
      <c r="L334" s="157"/>
      <c r="M334" s="157"/>
    </row>
    <row r="336" spans="2:13" ht="27" customHeight="1">
      <c r="B336" s="145" t="s">
        <v>113</v>
      </c>
      <c r="C336" s="157" t="s">
        <v>343</v>
      </c>
      <c r="D336" s="157"/>
      <c r="E336" s="157"/>
      <c r="F336" s="157"/>
      <c r="G336" s="157"/>
      <c r="H336" s="157"/>
      <c r="I336" s="157"/>
      <c r="J336" s="157"/>
      <c r="K336" s="157"/>
      <c r="L336" s="157"/>
      <c r="M336" s="157"/>
    </row>
    <row r="338" spans="2:13" ht="27" customHeight="1">
      <c r="B338" s="145" t="s">
        <v>114</v>
      </c>
      <c r="C338" s="157" t="s">
        <v>344</v>
      </c>
      <c r="D338" s="157"/>
      <c r="E338" s="157"/>
      <c r="F338" s="157"/>
      <c r="G338" s="157"/>
      <c r="H338" s="157"/>
      <c r="I338" s="157"/>
      <c r="J338" s="157"/>
      <c r="K338" s="157"/>
      <c r="L338" s="157"/>
      <c r="M338" s="157"/>
    </row>
    <row r="340" spans="2:13" ht="12.75">
      <c r="B340" s="157" t="s">
        <v>345</v>
      </c>
      <c r="C340" s="157"/>
      <c r="D340" s="157"/>
      <c r="E340" s="157"/>
      <c r="F340" s="157"/>
      <c r="G340" s="157"/>
      <c r="H340" s="157"/>
      <c r="I340" s="157"/>
      <c r="J340" s="157"/>
      <c r="K340" s="157"/>
      <c r="L340" s="157"/>
      <c r="M340" s="157"/>
    </row>
    <row r="342" spans="1:2" ht="12.75">
      <c r="A342" s="3" t="s">
        <v>198</v>
      </c>
      <c r="B342" s="3" t="s">
        <v>199</v>
      </c>
    </row>
    <row r="344" spans="2:3" ht="12.75">
      <c r="B344" s="9" t="s">
        <v>113</v>
      </c>
      <c r="C344" s="9" t="s">
        <v>101</v>
      </c>
    </row>
    <row r="346" spans="3:13" ht="29.25" customHeight="1">
      <c r="C346" s="157" t="s">
        <v>346</v>
      </c>
      <c r="D346" s="157"/>
      <c r="E346" s="157"/>
      <c r="F346" s="157"/>
      <c r="G346" s="157"/>
      <c r="H346" s="157"/>
      <c r="I346" s="157"/>
      <c r="J346" s="157"/>
      <c r="K346" s="157"/>
      <c r="L346" s="157"/>
      <c r="M346" s="157"/>
    </row>
    <row r="348" spans="7:13" ht="12.75">
      <c r="G348" s="158"/>
      <c r="H348" s="158"/>
      <c r="I348" s="158"/>
      <c r="K348" s="120" t="s">
        <v>163</v>
      </c>
      <c r="L348" s="21"/>
      <c r="M348" s="31" t="s">
        <v>165</v>
      </c>
    </row>
    <row r="349" spans="7:13" ht="12.75">
      <c r="G349" s="121"/>
      <c r="I349" s="121"/>
      <c r="K349" s="120" t="s">
        <v>164</v>
      </c>
      <c r="L349" s="21"/>
      <c r="M349" s="31" t="s">
        <v>166</v>
      </c>
    </row>
    <row r="350" spans="3:13" ht="12.75">
      <c r="C350" s="9" t="s">
        <v>347</v>
      </c>
      <c r="I350" s="85"/>
      <c r="K350" s="18">
        <f>'P&amp;L'!C32</f>
        <v>12310</v>
      </c>
      <c r="M350" s="18">
        <f>'P&amp;L'!F32</f>
        <v>25707</v>
      </c>
    </row>
    <row r="351" spans="3:9" ht="12.75">
      <c r="C351" s="9" t="s">
        <v>348</v>
      </c>
      <c r="I351" s="85"/>
    </row>
    <row r="352" spans="2:13" ht="12.75">
      <c r="B352" s="91"/>
      <c r="C352" s="9" t="s">
        <v>350</v>
      </c>
      <c r="I352" s="85"/>
      <c r="K352" s="18">
        <v>103698</v>
      </c>
      <c r="M352" s="18">
        <v>103638</v>
      </c>
    </row>
    <row r="353" spans="3:13" ht="12.75">
      <c r="C353" s="9" t="s">
        <v>349</v>
      </c>
      <c r="I353" s="142"/>
      <c r="K353" s="131">
        <f>K350/K352*100</f>
        <v>11.871010048409806</v>
      </c>
      <c r="M353" s="131">
        <f>M350/M352*100</f>
        <v>24.804608348289236</v>
      </c>
    </row>
    <row r="354" spans="9:13" ht="5.25" customHeight="1" thickBot="1">
      <c r="I354" s="125"/>
      <c r="K354" s="127"/>
      <c r="M354" s="127"/>
    </row>
    <row r="355" ht="5.25" customHeight="1">
      <c r="M355" s="125"/>
    </row>
    <row r="356" spans="2:3" ht="12.75">
      <c r="B356" s="9" t="s">
        <v>114</v>
      </c>
      <c r="C356" s="9" t="s">
        <v>102</v>
      </c>
    </row>
    <row r="358" spans="3:13" ht="40.5" customHeight="1">
      <c r="C358" s="157" t="s">
        <v>351</v>
      </c>
      <c r="D358" s="157"/>
      <c r="E358" s="157"/>
      <c r="F358" s="157"/>
      <c r="G358" s="157"/>
      <c r="H358" s="157"/>
      <c r="I358" s="157"/>
      <c r="J358" s="157"/>
      <c r="K358" s="157"/>
      <c r="L358" s="157"/>
      <c r="M358" s="157"/>
    </row>
    <row r="360" spans="3:13" ht="12.75">
      <c r="C360" s="9" t="s">
        <v>347</v>
      </c>
      <c r="I360" s="85"/>
      <c r="K360" s="18">
        <f>K350</f>
        <v>12310</v>
      </c>
      <c r="M360" s="18">
        <f>M350</f>
        <v>25707</v>
      </c>
    </row>
    <row r="361" spans="9:13" ht="5.25" customHeight="1" thickBot="1">
      <c r="I361" s="125"/>
      <c r="K361" s="127"/>
      <c r="M361" s="127"/>
    </row>
    <row r="362" spans="3:9" ht="12.75">
      <c r="C362" s="9" t="s">
        <v>348</v>
      </c>
      <c r="I362" s="85"/>
    </row>
    <row r="363" spans="2:13" ht="12.75">
      <c r="B363" s="91"/>
      <c r="C363" s="9" t="s">
        <v>350</v>
      </c>
      <c r="I363" s="115"/>
      <c r="K363" s="18">
        <f>K352</f>
        <v>103698</v>
      </c>
      <c r="M363" s="18">
        <f>M352</f>
        <v>103638</v>
      </c>
    </row>
    <row r="364" spans="3:13" ht="12.75">
      <c r="C364" s="9" t="s">
        <v>352</v>
      </c>
      <c r="I364" s="115"/>
      <c r="K364" s="18">
        <v>83</v>
      </c>
      <c r="M364" s="18">
        <v>166</v>
      </c>
    </row>
    <row r="365" spans="9:13" ht="3.75" customHeight="1">
      <c r="I365" s="125"/>
      <c r="K365" s="128"/>
      <c r="M365" s="128"/>
    </row>
    <row r="366" spans="3:9" ht="12.75">
      <c r="C366" s="9" t="s">
        <v>353</v>
      </c>
      <c r="I366" s="85"/>
    </row>
    <row r="367" spans="2:9" ht="12.75">
      <c r="B367" s="91"/>
      <c r="C367" s="9" t="s">
        <v>354</v>
      </c>
      <c r="I367" s="85"/>
    </row>
    <row r="368" spans="3:13" ht="12.75">
      <c r="C368" s="9" t="s">
        <v>355</v>
      </c>
      <c r="I368" s="115"/>
      <c r="K368" s="18">
        <f>SUM(K362:K365)</f>
        <v>103781</v>
      </c>
      <c r="M368" s="18">
        <f>SUM(M362:M365)</f>
        <v>103804</v>
      </c>
    </row>
    <row r="369" spans="9:13" ht="3.75" customHeight="1" thickBot="1">
      <c r="I369" s="125"/>
      <c r="K369" s="127"/>
      <c r="M369" s="127"/>
    </row>
    <row r="370" spans="3:13" ht="12.75">
      <c r="C370" s="9" t="s">
        <v>356</v>
      </c>
      <c r="I370" s="115"/>
      <c r="K370" s="131">
        <f>K360/K368*100</f>
        <v>11.861516077123943</v>
      </c>
      <c r="M370" s="131">
        <f>M360/M368*100</f>
        <v>24.764941620746793</v>
      </c>
    </row>
    <row r="371" spans="9:13" ht="5.25" customHeight="1" thickBot="1">
      <c r="I371" s="125"/>
      <c r="K371" s="127"/>
      <c r="M371" s="127"/>
    </row>
    <row r="372" ht="12.75">
      <c r="M372" s="85"/>
    </row>
  </sheetData>
  <mergeCells count="82">
    <mergeCell ref="A212:M212"/>
    <mergeCell ref="C76:M76"/>
    <mergeCell ref="C78:M78"/>
    <mergeCell ref="B10:M10"/>
    <mergeCell ref="B12:M12"/>
    <mergeCell ref="C45:M45"/>
    <mergeCell ref="C47:M47"/>
    <mergeCell ref="C49:M49"/>
    <mergeCell ref="C64:M64"/>
    <mergeCell ref="C68:M68"/>
    <mergeCell ref="A6:M6"/>
    <mergeCell ref="B16:M16"/>
    <mergeCell ref="B34:M34"/>
    <mergeCell ref="B36:M36"/>
    <mergeCell ref="C70:M70"/>
    <mergeCell ref="K58:M58"/>
    <mergeCell ref="G58:I58"/>
    <mergeCell ref="C82:M82"/>
    <mergeCell ref="C84:M84"/>
    <mergeCell ref="C88:M88"/>
    <mergeCell ref="C90:M90"/>
    <mergeCell ref="B94:M94"/>
    <mergeCell ref="B111:M111"/>
    <mergeCell ref="B115:M115"/>
    <mergeCell ref="B197:K197"/>
    <mergeCell ref="G96:K96"/>
    <mergeCell ref="G139:I139"/>
    <mergeCell ref="K139:M139"/>
    <mergeCell ref="B119:M119"/>
    <mergeCell ref="B123:M123"/>
    <mergeCell ref="B127:M127"/>
    <mergeCell ref="B131:M131"/>
    <mergeCell ref="B135:M135"/>
    <mergeCell ref="B156:M156"/>
    <mergeCell ref="B160:M160"/>
    <mergeCell ref="B164:M164"/>
    <mergeCell ref="B168:M168"/>
    <mergeCell ref="B172:M172"/>
    <mergeCell ref="B183:M183"/>
    <mergeCell ref="B195:K195"/>
    <mergeCell ref="B199:K199"/>
    <mergeCell ref="B201:K201"/>
    <mergeCell ref="B203:K203"/>
    <mergeCell ref="B208:M208"/>
    <mergeCell ref="B216:M216"/>
    <mergeCell ref="B218:M218"/>
    <mergeCell ref="B220:M220"/>
    <mergeCell ref="B222:M222"/>
    <mergeCell ref="B226:M226"/>
    <mergeCell ref="B230:M230"/>
    <mergeCell ref="B232:M232"/>
    <mergeCell ref="B234:M234"/>
    <mergeCell ref="B238:M238"/>
    <mergeCell ref="B253:M253"/>
    <mergeCell ref="B258:M258"/>
    <mergeCell ref="C262:M262"/>
    <mergeCell ref="G243:I243"/>
    <mergeCell ref="C264:M264"/>
    <mergeCell ref="B268:M268"/>
    <mergeCell ref="C270:M270"/>
    <mergeCell ref="C272:M272"/>
    <mergeCell ref="C274:M274"/>
    <mergeCell ref="B275:M275"/>
    <mergeCell ref="B277:M277"/>
    <mergeCell ref="B279:M279"/>
    <mergeCell ref="B281:M281"/>
    <mergeCell ref="C283:M283"/>
    <mergeCell ref="C285:M285"/>
    <mergeCell ref="C287:M287"/>
    <mergeCell ref="B293:M293"/>
    <mergeCell ref="B313:M313"/>
    <mergeCell ref="B321:M321"/>
    <mergeCell ref="B325:M325"/>
    <mergeCell ref="B327:M327"/>
    <mergeCell ref="B329:M329"/>
    <mergeCell ref="B334:M334"/>
    <mergeCell ref="C336:M336"/>
    <mergeCell ref="C358:M358"/>
    <mergeCell ref="C338:M338"/>
    <mergeCell ref="B340:M340"/>
    <mergeCell ref="C346:M346"/>
    <mergeCell ref="G348:I348"/>
  </mergeCells>
  <printOptions/>
  <pageMargins left="0.63" right="0.39" top="0.72" bottom="0.43" header="0.31" footer="0.28"/>
  <pageSetup cellComments="asDisplayed" firstPageNumber="5" useFirstPageNumber="1" horizontalDpi="600" verticalDpi="600" orientation="portrait" paperSize="9" r:id="rId2"/>
  <headerFooter alignWithMargins="0">
    <oddFooter>&amp;CPage &amp;P</oddFooter>
  </headerFooter>
  <rowBreaks count="9" manualBreakCount="9">
    <brk id="42" max="12" man="1"/>
    <brk id="73" max="12" man="1"/>
    <brk id="108" max="12" man="1"/>
    <brk id="153" max="12" man="1"/>
    <brk id="191" max="12" man="1"/>
    <brk id="210" max="12" man="1"/>
    <brk id="254" max="12" man="1"/>
    <brk id="290" max="12" man="1"/>
    <brk id="3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Paramount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Paramount Corporation Berhad</dc:creator>
  <cp:keywords/>
  <dc:description/>
  <cp:lastModifiedBy>Sing Kam Weng</cp:lastModifiedBy>
  <cp:lastPrinted>2006-08-17T09:02:23Z</cp:lastPrinted>
  <dcterms:created xsi:type="dcterms:W3CDTF">1999-05-24T04:23:25Z</dcterms:created>
  <dcterms:modified xsi:type="dcterms:W3CDTF">2006-08-17T09:02:27Z</dcterms:modified>
  <cp:category/>
  <cp:version/>
  <cp:contentType/>
  <cp:contentStatus/>
</cp:coreProperties>
</file>